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16065" windowHeight="11175" activeTab="0"/>
  </bookViews>
  <sheets>
    <sheet name="100 ADS" sheetId="1" r:id="rId1"/>
    <sheet name="Calculator" sheetId="2" r:id="rId2"/>
    <sheet name="Conversions" sheetId="3" state="hidden" r:id="rId3"/>
    <sheet name="Options" sheetId="4" state="hidden" r:id="rId4"/>
    <sheet name="Gas Tables" sheetId="5" state="hidden" r:id="rId5"/>
  </sheets>
  <definedNames>
    <definedName name="_Order1" hidden="1">0</definedName>
    <definedName name="_Order2" hidden="1">0</definedName>
    <definedName name="_xlnm.Print_Area" localSheetId="0">'100 ADS'!$A$1:$F$101</definedName>
    <definedName name="_xlnm.Print_Area" localSheetId="1">'Calculator'!$A$1:$T$28</definedName>
  </definedNames>
  <calcPr fullCalcOnLoad="1"/>
</workbook>
</file>

<file path=xl/comments2.xml><?xml version="1.0" encoding="utf-8"?>
<comments xmlns="http://schemas.openxmlformats.org/spreadsheetml/2006/main">
  <authors>
    <author>A satisfied Microsoft Office user</author>
  </authors>
  <commentList>
    <comment ref="K3" authorId="0">
      <text>
        <r>
          <rPr>
            <sz val="8"/>
            <rFont val="Tahoma"/>
            <family val="2"/>
          </rPr>
          <t xml:space="preserve">looks at 'Gas Tables'
</t>
        </r>
      </text>
    </comment>
    <comment ref="L21" authorId="0">
      <text>
        <r>
          <rPr>
            <sz val="8"/>
            <rFont val="Tahoma"/>
            <family val="2"/>
          </rPr>
          <t xml:space="preserve">looks at 'Gas Tables'
</t>
        </r>
      </text>
    </comment>
    <comment ref="S3" authorId="0">
      <text>
        <r>
          <rPr>
            <sz val="8"/>
            <rFont val="Tahoma"/>
            <family val="2"/>
          </rPr>
          <t>Flow in NLPM : Unit divider x K-factor</t>
        </r>
      </text>
    </comment>
    <comment ref="K4" authorId="0">
      <text>
        <r>
          <rPr>
            <sz val="8"/>
            <rFont val="Tahoma"/>
            <family val="2"/>
          </rPr>
          <t xml:space="preserve">looks at 'Conversions'
</t>
        </r>
      </text>
    </comment>
    <comment ref="L22" authorId="0">
      <text>
        <r>
          <rPr>
            <sz val="8"/>
            <rFont val="Tahoma"/>
            <family val="2"/>
          </rPr>
          <t xml:space="preserve">looks at 'Conversions'
</t>
        </r>
      </text>
    </comment>
    <comment ref="K5" authorId="0">
      <text>
        <r>
          <rPr>
            <sz val="8"/>
            <rFont val="Tahoma"/>
            <family val="2"/>
          </rPr>
          <t>Flow in NLPM : Unit divider x K-factor</t>
        </r>
      </text>
    </comment>
    <comment ref="L23" authorId="0">
      <text>
        <r>
          <rPr>
            <sz val="8"/>
            <rFont val="Tahoma"/>
            <family val="2"/>
          </rPr>
          <t>Flow in NLPM : Unit divider x K-factor</t>
        </r>
      </text>
    </comment>
  </commentList>
</comments>
</file>

<file path=xl/sharedStrings.xml><?xml version="1.0" encoding="utf-8"?>
<sst xmlns="http://schemas.openxmlformats.org/spreadsheetml/2006/main" count="1305" uniqueCount="548">
  <si>
    <t>For Sierra Use Only</t>
  </si>
  <si>
    <t>Sales Order Number</t>
  </si>
  <si>
    <t>Line Item Number</t>
  </si>
  <si>
    <t>Serial Number</t>
  </si>
  <si>
    <t>Sierra Representative</t>
  </si>
  <si>
    <t>Equivalent N2 Flow Maximum</t>
  </si>
  <si>
    <t>slpm</t>
  </si>
  <si>
    <t>Outside Calibration Required</t>
  </si>
  <si>
    <t>If yes, location</t>
  </si>
  <si>
    <t>AE Order Approval/Date</t>
  </si>
  <si>
    <t>Checked/Date</t>
  </si>
  <si>
    <t>Enter Information Below</t>
  </si>
  <si>
    <t>Select One</t>
  </si>
  <si>
    <t>Purchase Order Number</t>
  </si>
  <si>
    <t>Other</t>
  </si>
  <si>
    <t>Product Information</t>
  </si>
  <si>
    <t>Quantity</t>
  </si>
  <si>
    <t>Model Number</t>
  </si>
  <si>
    <t>Accessories</t>
  </si>
  <si>
    <t>Additional Instruction Manual</t>
  </si>
  <si>
    <t>Application Information</t>
  </si>
  <si>
    <t>70°F, 1 ATM</t>
  </si>
  <si>
    <t>Variables</t>
  </si>
  <si>
    <t>Nominal</t>
  </si>
  <si>
    <t>Maximum</t>
  </si>
  <si>
    <t>0°C, 1 ATM</t>
  </si>
  <si>
    <t>Flow</t>
  </si>
  <si>
    <t>21°C, 760 mm Hg</t>
  </si>
  <si>
    <t>Pressure (Outlet)*</t>
  </si>
  <si>
    <t>Standard Conditions</t>
  </si>
  <si>
    <t>Flow Orientation</t>
  </si>
  <si>
    <t>02 | Pharmaceutical/Biotech</t>
  </si>
  <si>
    <t>03 | Food &amp; Beverage</t>
  </si>
  <si>
    <t>04 | Primary Metals</t>
  </si>
  <si>
    <t>05 | Glass/Ceramic</t>
  </si>
  <si>
    <t>06 | Pulp &amp; Paper</t>
  </si>
  <si>
    <t>07 | Utilities</t>
  </si>
  <si>
    <t>08 | Power/Combustion</t>
  </si>
  <si>
    <t>09 | Discrete Manufacturing</t>
  </si>
  <si>
    <t>10 | Life Sciences/Biotech</t>
  </si>
  <si>
    <t>11 | Laboratory</t>
  </si>
  <si>
    <t>12 | Environmental Services</t>
  </si>
  <si>
    <t>13 | University/Government</t>
  </si>
  <si>
    <t>14 | Test/QA</t>
  </si>
  <si>
    <t>If other:</t>
  </si>
  <si>
    <t>0°C, 1013.25 mBara</t>
  </si>
  <si>
    <t>Select</t>
  </si>
  <si>
    <t>deg F</t>
  </si>
  <si>
    <t>atm(STD)</t>
  </si>
  <si>
    <t>cm</t>
  </si>
  <si>
    <t>hr</t>
  </si>
  <si>
    <t>deg C</t>
  </si>
  <si>
    <t>bar</t>
  </si>
  <si>
    <t>ft</t>
  </si>
  <si>
    <t>min</t>
  </si>
  <si>
    <t>K</t>
  </si>
  <si>
    <t>in</t>
  </si>
  <si>
    <t>g</t>
  </si>
  <si>
    <t>sec</t>
  </si>
  <si>
    <t>Rk</t>
  </si>
  <si>
    <t>cm Hg</t>
  </si>
  <si>
    <t>km</t>
  </si>
  <si>
    <t>m</t>
  </si>
  <si>
    <t>mm</t>
  </si>
  <si>
    <t>kg</t>
  </si>
  <si>
    <t>lb</t>
  </si>
  <si>
    <t>ncc</t>
  </si>
  <si>
    <t>nl</t>
  </si>
  <si>
    <r>
      <t>nm</t>
    </r>
    <r>
      <rPr>
        <vertAlign val="superscript"/>
        <sz val="8"/>
        <color indexed="8"/>
        <rFont val="Arial"/>
        <family val="2"/>
      </rPr>
      <t>3</t>
    </r>
  </si>
  <si>
    <t>scf</t>
  </si>
  <si>
    <t>kPa</t>
  </si>
  <si>
    <t>sl</t>
  </si>
  <si>
    <t>Pa</t>
  </si>
  <si>
    <t>cm H20</t>
  </si>
  <si>
    <t>dyne/cm2</t>
  </si>
  <si>
    <t>ft H2O</t>
  </si>
  <si>
    <t>g-f/cm2</t>
  </si>
  <si>
    <t>kg/cm2</t>
  </si>
  <si>
    <t>kg/mm2</t>
  </si>
  <si>
    <t>kg/m2</t>
  </si>
  <si>
    <t>psi</t>
  </si>
  <si>
    <t>a</t>
  </si>
  <si>
    <t>Yes</t>
  </si>
  <si>
    <t>No</t>
  </si>
  <si>
    <t>Units (select all)</t>
  </si>
  <si>
    <t>Pressure (Inlet)</t>
  </si>
  <si>
    <t xml:space="preserve">Temperature </t>
  </si>
  <si>
    <t>Horizontal</t>
  </si>
  <si>
    <r>
      <t>sm</t>
    </r>
    <r>
      <rPr>
        <vertAlign val="superscript"/>
        <sz val="8"/>
        <color indexed="8"/>
        <rFont val="Arial"/>
        <family val="2"/>
      </rPr>
      <t>3</t>
    </r>
  </si>
  <si>
    <t>mPa</t>
  </si>
  <si>
    <t>mbar</t>
  </si>
  <si>
    <t>Minimum</t>
  </si>
  <si>
    <t>ADD PULL DOWN LIST</t>
  </si>
  <si>
    <t>Additional Gases</t>
  </si>
  <si>
    <t>Note:  For more than one gas, go on to page 2.</t>
  </si>
  <si>
    <t>.</t>
  </si>
  <si>
    <t>Select Dial-A-Gas</t>
  </si>
  <si>
    <t>Air</t>
  </si>
  <si>
    <t>Argon</t>
  </si>
  <si>
    <t>Methane</t>
  </si>
  <si>
    <t>Helium</t>
  </si>
  <si>
    <t>Hydrogen</t>
  </si>
  <si>
    <t>Oxygen</t>
  </si>
  <si>
    <t>Nitrogen</t>
  </si>
  <si>
    <t>Carbon Dioxide</t>
  </si>
  <si>
    <t>Carbon Monoxide</t>
  </si>
  <si>
    <t>Nitrous Oxide</t>
  </si>
  <si>
    <t>Vertical, Flow Up</t>
  </si>
  <si>
    <t>Pressure (Outlet)**</t>
  </si>
  <si>
    <t>* * Enter NA for Meter version, but a MUST for controllers.</t>
  </si>
  <si>
    <t>* Enter name of gas that the customer will use with smallest K-factor here.  Enter other gases on page 2. Air must be one of the gases.</t>
  </si>
  <si>
    <t>Steel weldless new</t>
  </si>
  <si>
    <t>Meter</t>
  </si>
  <si>
    <t>Steel weldless used</t>
  </si>
  <si>
    <t>Steel weldless corroded</t>
  </si>
  <si>
    <t>Steel weldless very corroded</t>
  </si>
  <si>
    <t>Inch</t>
  </si>
  <si>
    <t>Steel welded new</t>
  </si>
  <si>
    <t>Feet</t>
  </si>
  <si>
    <t>Steel welded old</t>
  </si>
  <si>
    <t>Steel welded corroded</t>
  </si>
  <si>
    <t>Conversion table is to get the actual flow to NLPM.Multiply the actual flow by the mentioned factor to get NLPM, Note that the density is a variable in this table.</t>
  </si>
  <si>
    <t>Steel welded very corroded</t>
  </si>
  <si>
    <t>Selected gas :</t>
  </si>
  <si>
    <t>Density</t>
  </si>
  <si>
    <t>Gr/L @ 0C</t>
  </si>
  <si>
    <t>Brass/glass/lead/copper</t>
  </si>
  <si>
    <t>Conversion factors</t>
  </si>
  <si>
    <t>Ref temp.</t>
  </si>
  <si>
    <t>Galvanised pipe</t>
  </si>
  <si>
    <t>Gr/hr</t>
  </si>
  <si>
    <t>Rivetted steel pipe</t>
  </si>
  <si>
    <t>Gr/min</t>
  </si>
  <si>
    <t>Cast iron pipe</t>
  </si>
  <si>
    <t>Gr/sec</t>
  </si>
  <si>
    <t>Concrete pipe new</t>
  </si>
  <si>
    <t>Kg/hr</t>
  </si>
  <si>
    <t>Concrete pipe rough</t>
  </si>
  <si>
    <t>Kg/min</t>
  </si>
  <si>
    <t>Masonry (Brick)</t>
  </si>
  <si>
    <t>Kg/sec</t>
  </si>
  <si>
    <t>Lbs/hr</t>
  </si>
  <si>
    <t>Lbs/min</t>
  </si>
  <si>
    <t>Lbs/sec</t>
  </si>
  <si>
    <t>NLPM</t>
  </si>
  <si>
    <t>NLPH</t>
  </si>
  <si>
    <t>NM3/hr</t>
  </si>
  <si>
    <t>NM3/min</t>
  </si>
  <si>
    <t>NML/min</t>
  </si>
  <si>
    <t>SCCM</t>
  </si>
  <si>
    <t>SCFM</t>
  </si>
  <si>
    <t>SCFH</t>
  </si>
  <si>
    <t>SLPH</t>
  </si>
  <si>
    <t>SLPM</t>
  </si>
  <si>
    <t>Atm</t>
  </si>
  <si>
    <t>Bar</t>
  </si>
  <si>
    <t>cm H2O</t>
  </si>
  <si>
    <t>ft. H2O</t>
  </si>
  <si>
    <t>in. H2O</t>
  </si>
  <si>
    <t>in. Hg</t>
  </si>
  <si>
    <t>Kg/cm2</t>
  </si>
  <si>
    <t>mBar</t>
  </si>
  <si>
    <t>mm H2O</t>
  </si>
  <si>
    <t>mmHg</t>
  </si>
  <si>
    <t>Psi</t>
  </si>
  <si>
    <t>Celsius</t>
  </si>
  <si>
    <t>Fahrenheit</t>
  </si>
  <si>
    <t>Kelvin</t>
  </si>
  <si>
    <t>This page is there because the coversion factors from and to Mass change if the gas changes. This is required when one converts a flow for a 800 series to a different gas (=different density)</t>
  </si>
  <si>
    <t>The different density of the gas selected under Conversions on the selection page is shown in C6 of this page.</t>
  </si>
  <si>
    <t>Conversion table is from NLPM and than divide by the mentioned factor, Note that the density is a variable in this table.</t>
  </si>
  <si>
    <t>Gas name</t>
  </si>
  <si>
    <t>Formula</t>
  </si>
  <si>
    <t>Cal gas</t>
  </si>
  <si>
    <t>K-fact ref gas</t>
  </si>
  <si>
    <t>K-Fact N2</t>
  </si>
  <si>
    <t>Cp [Cal/gr]</t>
  </si>
  <si>
    <t>Density @ 0</t>
  </si>
  <si>
    <t>Mol. Weight</t>
  </si>
  <si>
    <t>Critical Temp</t>
  </si>
  <si>
    <t>Dyn. Visc.</t>
  </si>
  <si>
    <t>Spec. Heat</t>
  </si>
  <si>
    <t>Heat Cond</t>
  </si>
  <si>
    <t>Remarks</t>
  </si>
  <si>
    <t>Mat. Oring</t>
  </si>
  <si>
    <t>Mat. Valve seat</t>
  </si>
  <si>
    <t>Max. 600</t>
  </si>
  <si>
    <t>HV Speed</t>
  </si>
  <si>
    <t>Ignition temp.</t>
  </si>
  <si>
    <t>Cal/gr</t>
  </si>
  <si>
    <t>Kg/M3</t>
  </si>
  <si>
    <t>Degrees K</t>
  </si>
  <si>
    <t>Pa.s at 25 C</t>
  </si>
  <si>
    <t>kJ/Kg K</t>
  </si>
  <si>
    <t>W/m K</t>
  </si>
  <si>
    <t>NMPS</t>
  </si>
  <si>
    <t>Degr. C</t>
  </si>
  <si>
    <t>=Ns/M2</t>
  </si>
  <si>
    <t>Cp</t>
  </si>
  <si>
    <t>Labda</t>
  </si>
  <si>
    <t>n</t>
  </si>
  <si>
    <t>Same gas</t>
  </si>
  <si>
    <t>Acetylene</t>
  </si>
  <si>
    <t>C2H2</t>
  </si>
  <si>
    <t>Ethylene</t>
  </si>
  <si>
    <t>C2H4</t>
  </si>
  <si>
    <t>Viton</t>
  </si>
  <si>
    <t>Flammable, Explosive acetylide is formed in contact with Copper, Silver, Mercury.</t>
  </si>
  <si>
    <t>None</t>
  </si>
  <si>
    <t>Allene(Propadiene)</t>
  </si>
  <si>
    <t>C3H4</t>
  </si>
  <si>
    <t>Freon 14</t>
  </si>
  <si>
    <t>CF4</t>
  </si>
  <si>
    <t>Ammonia</t>
  </si>
  <si>
    <t>NH3</t>
  </si>
  <si>
    <t>Nitrogen probably</t>
  </si>
  <si>
    <t>N2O/N2</t>
  </si>
  <si>
    <t>At 0 C only</t>
  </si>
  <si>
    <t>Neoprene</t>
  </si>
  <si>
    <t>Kalrez</t>
  </si>
  <si>
    <t>Poison, very flammable</t>
  </si>
  <si>
    <t>Ar</t>
  </si>
  <si>
    <t>Heavier than Air</t>
  </si>
  <si>
    <t>Arsine</t>
  </si>
  <si>
    <t>AsH3</t>
  </si>
  <si>
    <t>Strong poison, flammable, heavier than air</t>
  </si>
  <si>
    <t>Boron Trichloride</t>
  </si>
  <si>
    <t>BCL3</t>
  </si>
  <si>
    <t>below 1 bar</t>
  </si>
  <si>
    <t>Poison, corrosive, heavier than air</t>
  </si>
  <si>
    <t>Boron Trifluoride</t>
  </si>
  <si>
    <t>BF3</t>
  </si>
  <si>
    <t>Bromine</t>
  </si>
  <si>
    <t>Br2</t>
  </si>
  <si>
    <t xml:space="preserve">Boron Tribromide </t>
  </si>
  <si>
    <t>BBr3</t>
  </si>
  <si>
    <t>Bromine Pentafluoride</t>
  </si>
  <si>
    <t>BrF5</t>
  </si>
  <si>
    <t>Bromine Trifluoride</t>
  </si>
  <si>
    <t>BrF3</t>
  </si>
  <si>
    <t>Bromotrifluoromethane (Freon 13 B1)</t>
  </si>
  <si>
    <t>CBrF3</t>
  </si>
  <si>
    <t>1,3 Butadiene</t>
  </si>
  <si>
    <t>C4H6</t>
  </si>
  <si>
    <t>Flammable, Polymerisates easily, light narcotic</t>
  </si>
  <si>
    <t>Butane</t>
  </si>
  <si>
    <t>C4H10</t>
  </si>
  <si>
    <t>Flammable, heavier than air,is narcotic</t>
  </si>
  <si>
    <t>1 Butane</t>
  </si>
  <si>
    <t>C4H8</t>
  </si>
  <si>
    <t>Flammable, heavier then air, explosive mixture with air, light narcotic</t>
  </si>
  <si>
    <t>2 Butane</t>
  </si>
  <si>
    <t>C4H8 CIS</t>
  </si>
  <si>
    <t>C4H8 TRANS</t>
  </si>
  <si>
    <t>CO2</t>
  </si>
  <si>
    <t>Carbon Disulfide</t>
  </si>
  <si>
    <t>CS2</t>
  </si>
  <si>
    <t>CO</t>
  </si>
  <si>
    <t>N2</t>
  </si>
  <si>
    <t>Carbon Tetrachloride</t>
  </si>
  <si>
    <t>CCL4</t>
  </si>
  <si>
    <t>Carbon Tetrafluoride</t>
  </si>
  <si>
    <t>Carbonyl Fluoride</t>
  </si>
  <si>
    <t>COF2</t>
  </si>
  <si>
    <t>Poison, corrosive, heavier than air, hydroscopic</t>
  </si>
  <si>
    <t>Carbonyl Sulfide</t>
  </si>
  <si>
    <t>COS</t>
  </si>
  <si>
    <t>Poison, flammable, explosive if mixed with air.</t>
  </si>
  <si>
    <t>Chlorine</t>
  </si>
  <si>
    <t>CL2</t>
  </si>
  <si>
    <t>Poison, Corrosive, bijtend on skin, passiveren,  clean metel required use graphite and silicone.</t>
  </si>
  <si>
    <t>Chlorine Trifluoride</t>
  </si>
  <si>
    <t>CLF3</t>
  </si>
  <si>
    <t>Chlorodifluoromethane (Freon 22)</t>
  </si>
  <si>
    <t>CHCLF2</t>
  </si>
  <si>
    <t>Chloroform</t>
  </si>
  <si>
    <t>CHCL3</t>
  </si>
  <si>
    <t>Chloropentafluoroethane (Freon 115)</t>
  </si>
  <si>
    <t>C2CLF5</t>
  </si>
  <si>
    <t>Chlorotrifluoromethane (Freon 13)</t>
  </si>
  <si>
    <t>CCLF3</t>
  </si>
  <si>
    <t>Thermal and chemical very stable, heavier than air</t>
  </si>
  <si>
    <t>Cyanogen</t>
  </si>
  <si>
    <t>C2N2</t>
  </si>
  <si>
    <t>Cyanogen Chloride</t>
  </si>
  <si>
    <t>CLCN</t>
  </si>
  <si>
    <t xml:space="preserve">Poison, corrosive, bijtend, heavier than air </t>
  </si>
  <si>
    <t>Cyclopropane</t>
  </si>
  <si>
    <t>C3H5</t>
  </si>
  <si>
    <t>Deuterium</t>
  </si>
  <si>
    <t>D2</t>
  </si>
  <si>
    <t>Flammable, much lighter than air, explosive with air, at high outflow self-ignition danger, heavy Hydrogen</t>
  </si>
  <si>
    <t>Diborane</t>
  </si>
  <si>
    <t>B2H6</t>
  </si>
  <si>
    <t>Very poisonous, self-igniting, lighter than air, chemical and thermal unstable,mostly diluted</t>
  </si>
  <si>
    <t>Dibromodifluoromethane</t>
  </si>
  <si>
    <t>CBr2F2</t>
  </si>
  <si>
    <t>Dibromethane</t>
  </si>
  <si>
    <t>CH2Br2</t>
  </si>
  <si>
    <t>Dichlorodifluoromethane (Freon 12)</t>
  </si>
  <si>
    <t>CCL2F2</t>
  </si>
  <si>
    <t>heavier than air, narcotic, chemical and thermal stable</t>
  </si>
  <si>
    <t>Dichlorofluoromethane (Freon 21)</t>
  </si>
  <si>
    <t>CHCL2F</t>
  </si>
  <si>
    <t>Poison, heavier than air, slow reaction</t>
  </si>
  <si>
    <t>Dichloromethylsilane</t>
  </si>
  <si>
    <t>(CH3)2SiCL2</t>
  </si>
  <si>
    <t>Dichlorosilane</t>
  </si>
  <si>
    <t>SiH2CL2</t>
  </si>
  <si>
    <t>Poison, flammable, corrosive, bijtend, heavier than air</t>
  </si>
  <si>
    <t>1,2 Dichlorotetrafluoroethane (Freon 14)</t>
  </si>
  <si>
    <t>C2CL2F4</t>
  </si>
  <si>
    <t>1,1 Difluoroethylene (Freon 1132A)</t>
  </si>
  <si>
    <t>C2H2F2</t>
  </si>
  <si>
    <t>Digester Gas</t>
  </si>
  <si>
    <t>?</t>
  </si>
  <si>
    <t>Dimethylamine</t>
  </si>
  <si>
    <t>(CH3)2NH</t>
  </si>
  <si>
    <t>Dimethyl Ether</t>
  </si>
  <si>
    <t>(CH3)2O</t>
  </si>
  <si>
    <t>2,2 Dimethylpropane</t>
  </si>
  <si>
    <t>C3H12</t>
  </si>
  <si>
    <t>Ethane</t>
  </si>
  <si>
    <t>C2H6</t>
  </si>
  <si>
    <t>Ethanol</t>
  </si>
  <si>
    <t>C2H6O</t>
  </si>
  <si>
    <t>Ethyl Acetylene</t>
  </si>
  <si>
    <t>Flammable, heavier than air, is narcotic, explosive with Copper, Silver and mercury</t>
  </si>
  <si>
    <t>Ethyl Chloride</t>
  </si>
  <si>
    <t>C2H5CL</t>
  </si>
  <si>
    <t xml:space="preserve">Flammable, Poison, heavier than air, strongly narcotic, </t>
  </si>
  <si>
    <t>Ethylene Oxide</t>
  </si>
  <si>
    <t xml:space="preserve">C2H4O </t>
  </si>
  <si>
    <t>Fluorine</t>
  </si>
  <si>
    <t>F2</t>
  </si>
  <si>
    <t>Fluoroform (Freon 23)</t>
  </si>
  <si>
    <t>CHF3</t>
  </si>
  <si>
    <t>Freon 11</t>
  </si>
  <si>
    <t>CCL3F</t>
  </si>
  <si>
    <t>Freon 12</t>
  </si>
  <si>
    <t>Freon 13</t>
  </si>
  <si>
    <t>Freon 13 B1</t>
  </si>
  <si>
    <t>used as fire extinguisher gas</t>
  </si>
  <si>
    <t>Freon 21</t>
  </si>
  <si>
    <t>Poison, heavier than air,slow reaction</t>
  </si>
  <si>
    <t>Freon 22</t>
  </si>
  <si>
    <t>Narcotic, heavier than air, not flammable, chemical and thermal stable</t>
  </si>
  <si>
    <t>Freon 113</t>
  </si>
  <si>
    <t>CCL2FCCLF2</t>
  </si>
  <si>
    <t>Freon 114</t>
  </si>
  <si>
    <t>Heavier than air, light narcotic, Chemical and thermally very stable</t>
  </si>
  <si>
    <t>Freon 115</t>
  </si>
  <si>
    <t>not flammable, narcotic, Chemical &amp; thermal stable, heavier than air.</t>
  </si>
  <si>
    <t>Freon C318</t>
  </si>
  <si>
    <t>C4F6</t>
  </si>
  <si>
    <t>Germane</t>
  </si>
  <si>
    <t>GeH4</t>
  </si>
  <si>
    <t>Germanium Tetrachloride</t>
  </si>
  <si>
    <t>CECL4</t>
  </si>
  <si>
    <t>He</t>
  </si>
  <si>
    <t>Hexafluoroethane (Freon 116)</t>
  </si>
  <si>
    <t>C2F6</t>
  </si>
  <si>
    <t>Hexane</t>
  </si>
  <si>
    <t>C6H14</t>
  </si>
  <si>
    <t>Hydrogen (n-type)</t>
  </si>
  <si>
    <t>H2</t>
  </si>
  <si>
    <t>Not a linear gas, K-Factor calibration can cause 10% error</t>
  </si>
  <si>
    <t>Hydrogen Bromide</t>
  </si>
  <si>
    <t xml:space="preserve">HBr </t>
  </si>
  <si>
    <t>Poison, corrosive, not flammable, heavier than air</t>
  </si>
  <si>
    <t>Hydrogen Chloride</t>
  </si>
  <si>
    <t xml:space="preserve">HCL </t>
  </si>
  <si>
    <t>Poison, bijtend, Corrosive, heavier than air, hydroscopic, if wet only monel &amp; Tantalium</t>
  </si>
  <si>
    <t>Hydrogen Cyanide</t>
  </si>
  <si>
    <t>HCN</t>
  </si>
  <si>
    <t>Very poisonous, flammable, corrosive, with heating polymerisation,explosive with air</t>
  </si>
  <si>
    <t>Hydrogen Fluoride</t>
  </si>
  <si>
    <t>HF</t>
  </si>
  <si>
    <t>Hydrogen Iodide</t>
  </si>
  <si>
    <t>HI</t>
  </si>
  <si>
    <t>Hydrogen Selenide</t>
  </si>
  <si>
    <t>H2Se</t>
  </si>
  <si>
    <t>Hydrogen Sulfide</t>
  </si>
  <si>
    <t>H2S</t>
  </si>
  <si>
    <t>Iodine Pentafluoride</t>
  </si>
  <si>
    <t>IF5</t>
  </si>
  <si>
    <t>Isobutane</t>
  </si>
  <si>
    <t>CH(CH3)3</t>
  </si>
  <si>
    <t>Isobutylene</t>
  </si>
  <si>
    <t>Krypton</t>
  </si>
  <si>
    <t>Kr</t>
  </si>
  <si>
    <t>CH4</t>
  </si>
  <si>
    <t>Methanol</t>
  </si>
  <si>
    <t>CH3OH</t>
  </si>
  <si>
    <t>Methyl Acetylene</t>
  </si>
  <si>
    <t>Methyl Bromide</t>
  </si>
  <si>
    <t>CH3Br</t>
  </si>
  <si>
    <t>Poison, flammable, heavier than air</t>
  </si>
  <si>
    <t>Methyl Chloride</t>
  </si>
  <si>
    <t>CH3CL</t>
  </si>
  <si>
    <t>Poison, flammable, explosive mix with air, dangerous with aluminium, zinc &amp; magnesium</t>
  </si>
  <si>
    <t>Methyl Fluoride</t>
  </si>
  <si>
    <t>CH3F</t>
  </si>
  <si>
    <t>Methyl Mercaptan</t>
  </si>
  <si>
    <t>CH3SH</t>
  </si>
  <si>
    <t>Methyl Trichlorosilane</t>
  </si>
  <si>
    <t>(CH3)SiCL3</t>
  </si>
  <si>
    <t>Molybdenum Hexafluoride</t>
  </si>
  <si>
    <t>MOF6</t>
  </si>
  <si>
    <t>Monoethylamine</t>
  </si>
  <si>
    <t>C2H5NH2</t>
  </si>
  <si>
    <t>Monomethylamine</t>
  </si>
  <si>
    <t>CH3NH2</t>
  </si>
  <si>
    <t>Natural Gas</t>
  </si>
  <si>
    <t>Neon</t>
  </si>
  <si>
    <t>NE</t>
  </si>
  <si>
    <t>Nitric Oxide</t>
  </si>
  <si>
    <t>NO</t>
  </si>
  <si>
    <t>Nitrogen Dioxide</t>
  </si>
  <si>
    <t>NO2</t>
  </si>
  <si>
    <t>Nitrogen Trifluoride</t>
  </si>
  <si>
    <t>NF3</t>
  </si>
  <si>
    <t>Nitrosyl Chloride</t>
  </si>
  <si>
    <t>NOCL</t>
  </si>
  <si>
    <t>N2O</t>
  </si>
  <si>
    <t>Octafluorocyclobutane (Freon C318)</t>
  </si>
  <si>
    <t>O2</t>
  </si>
  <si>
    <t>Oxygen Difluoride</t>
  </si>
  <si>
    <t>OF2</t>
  </si>
  <si>
    <t>Ozone</t>
  </si>
  <si>
    <t>O3</t>
  </si>
  <si>
    <t>Pentaborane</t>
  </si>
  <si>
    <t>B5H9</t>
  </si>
  <si>
    <t>Pentane</t>
  </si>
  <si>
    <t>C5H12</t>
  </si>
  <si>
    <t>Perchloryl Fluoride</t>
  </si>
  <si>
    <t>CLO3F</t>
  </si>
  <si>
    <t>Perfluoropropane</t>
  </si>
  <si>
    <t>C3F8</t>
  </si>
  <si>
    <t>Phosgene</t>
  </si>
  <si>
    <t>COCL2</t>
  </si>
  <si>
    <t>Phosphine</t>
  </si>
  <si>
    <t>Ph3</t>
  </si>
  <si>
    <t>Phosphorous Oxychloride</t>
  </si>
  <si>
    <t>POCL3</t>
  </si>
  <si>
    <t>Phosphorous Pentafluoride</t>
  </si>
  <si>
    <t>PH5</t>
  </si>
  <si>
    <t>Phosphorous Trichloride</t>
  </si>
  <si>
    <t>PCL3</t>
  </si>
  <si>
    <t>Propane</t>
  </si>
  <si>
    <t>C3H8</t>
  </si>
  <si>
    <t>Propylene</t>
  </si>
  <si>
    <t>C3H6</t>
  </si>
  <si>
    <t>flammable, heavier than air, narcotic, with air explosive</t>
  </si>
  <si>
    <t>Silane</t>
  </si>
  <si>
    <t>SiH4</t>
  </si>
  <si>
    <t>Silicon Tetrachloride</t>
  </si>
  <si>
    <t>SiCL4</t>
  </si>
  <si>
    <t>Silicon Tetrafluoride</t>
  </si>
  <si>
    <t xml:space="preserve">SiF4 </t>
  </si>
  <si>
    <t>Sulfur Dioxide</t>
  </si>
  <si>
    <t>SO2</t>
  </si>
  <si>
    <t>Sulfur Hexafluoride</t>
  </si>
  <si>
    <t>SF6</t>
  </si>
  <si>
    <t>Sulfuryl Fluoride</t>
  </si>
  <si>
    <t>SO2F2</t>
  </si>
  <si>
    <t>Tetrafluorahydrazine</t>
  </si>
  <si>
    <t>N2F4</t>
  </si>
  <si>
    <t>Trichlorofluoromethane (Freon 11)</t>
  </si>
  <si>
    <t>Trichlorosilane</t>
  </si>
  <si>
    <t>SiHCL3</t>
  </si>
  <si>
    <t>1,1,2 Trichloro (Freon 113)</t>
  </si>
  <si>
    <t>Trisobutyl Aluminum</t>
  </si>
  <si>
    <t>(C4H9)AL</t>
  </si>
  <si>
    <t>Titanium Tetrachloride</t>
  </si>
  <si>
    <t>TiCL4</t>
  </si>
  <si>
    <t>Trichloro Ethylene</t>
  </si>
  <si>
    <t>C2HCL3</t>
  </si>
  <si>
    <t>Trimethylamine</t>
  </si>
  <si>
    <t>(CH3)3N</t>
  </si>
  <si>
    <t>Tungsten Hexafluoride</t>
  </si>
  <si>
    <t>WF6</t>
  </si>
  <si>
    <t>Uranium Hexafluoride</t>
  </si>
  <si>
    <t>UF6</t>
  </si>
  <si>
    <t>Vinyl Bromide</t>
  </si>
  <si>
    <t>CH2CHBr</t>
  </si>
  <si>
    <t>Vinyl Chloride</t>
  </si>
  <si>
    <t>CH2CHCL</t>
  </si>
  <si>
    <t>Xenon</t>
  </si>
  <si>
    <t>Xe</t>
  </si>
  <si>
    <t>Enter gas name...................................</t>
  </si>
  <si>
    <t>Enter max flow to measure..............</t>
  </si>
  <si>
    <t>NM3/Hr</t>
  </si>
  <si>
    <t>Incl. K-factor to N2</t>
  </si>
  <si>
    <t>Standard gases</t>
  </si>
  <si>
    <t>K=</t>
  </si>
  <si>
    <t>100 Series range checker</t>
  </si>
  <si>
    <t>Range</t>
  </si>
  <si>
    <t>Other gases</t>
  </si>
  <si>
    <t>Distributor Information</t>
  </si>
  <si>
    <t>Distributor Contact Name</t>
  </si>
  <si>
    <t>Distributor Telephone + Fax Number</t>
  </si>
  <si>
    <t>End user Information</t>
  </si>
  <si>
    <t>Customer Purchase Order Number</t>
  </si>
  <si>
    <t>Distributor/Representative Company</t>
  </si>
  <si>
    <t>01 | Chemcial</t>
  </si>
  <si>
    <t>20 | Other</t>
  </si>
  <si>
    <t>21 | Manufacturing</t>
  </si>
  <si>
    <t>22 | Electronics</t>
  </si>
  <si>
    <t>23 | Automotive</t>
  </si>
  <si>
    <t>24 | Analytical/Laboratory</t>
  </si>
  <si>
    <t>25 | Semiconductor</t>
  </si>
  <si>
    <t>27 | Aerospace</t>
  </si>
  <si>
    <t>28 | Engineering</t>
  </si>
  <si>
    <t>29 | Rubber &amp; Plastics</t>
  </si>
  <si>
    <t>30 | Water, WaterWaste</t>
  </si>
  <si>
    <t>31 | Medical</t>
  </si>
  <si>
    <t>32 | Consulting</t>
  </si>
  <si>
    <t>scc</t>
  </si>
  <si>
    <t>lbs/ft2</t>
  </si>
  <si>
    <t>torr</t>
  </si>
  <si>
    <t>inch H2O</t>
  </si>
  <si>
    <t>inch Hg</t>
  </si>
  <si>
    <t>Customer location (City + Country)</t>
  </si>
  <si>
    <t>Required information per USA export laws.</t>
  </si>
  <si>
    <t>Quantity:</t>
  </si>
  <si>
    <t>Vertical, Flow Down</t>
  </si>
  <si>
    <t>Gas:</t>
  </si>
  <si>
    <t>Contact Name</t>
  </si>
  <si>
    <r>
      <t xml:space="preserve">Distributor </t>
    </r>
    <r>
      <rPr>
        <b/>
        <sz val="10"/>
        <rFont val="Arial"/>
        <family val="2"/>
      </rPr>
      <t>E-mail</t>
    </r>
    <r>
      <rPr>
        <sz val="10"/>
        <rFont val="Arial"/>
        <family val="2"/>
      </rPr>
      <t xml:space="preserve"> address</t>
    </r>
  </si>
  <si>
    <t>Industry</t>
  </si>
  <si>
    <t>N/A (mass units)</t>
  </si>
  <si>
    <t>Gas used with smallest K-factor:</t>
  </si>
  <si>
    <t>other:</t>
  </si>
  <si>
    <t>MUST BE SAME AS VALUES ABOVE</t>
  </si>
  <si>
    <t>Power Supply (Choose one)</t>
  </si>
  <si>
    <t>Oxygen Cleaning</t>
  </si>
  <si>
    <r>
      <t>SmartTrak</t>
    </r>
    <r>
      <rPr>
        <b/>
        <sz val="14"/>
        <color indexed="9"/>
        <rFont val="Calibri"/>
        <family val="2"/>
      </rPr>
      <t>®</t>
    </r>
    <r>
      <rPr>
        <b/>
        <sz val="14"/>
        <color indexed="9"/>
        <rFont val="Arial"/>
        <family val="2"/>
      </rPr>
      <t xml:space="preserve"> Series: 100, 101, 140 Application Data Sheet (Required with order)</t>
    </r>
  </si>
  <si>
    <r>
      <t xml:space="preserve">Contact </t>
    </r>
    <r>
      <rPr>
        <b/>
        <sz val="10"/>
        <rFont val="Arial"/>
        <family val="2"/>
      </rPr>
      <t>Phone #</t>
    </r>
    <r>
      <rPr>
        <sz val="10"/>
        <rFont val="Arial"/>
        <family val="2"/>
      </rPr>
      <t xml:space="preserve"> and </t>
    </r>
    <r>
      <rPr>
        <b/>
        <sz val="10"/>
        <rFont val="Arial"/>
        <family val="2"/>
      </rPr>
      <t>E-mail</t>
    </r>
    <r>
      <rPr>
        <sz val="10"/>
        <rFont val="Arial"/>
        <family val="2"/>
      </rPr>
      <t xml:space="preserve"> address</t>
    </r>
  </si>
  <si>
    <t>Select Plug Type</t>
  </si>
  <si>
    <t xml:space="preserve">        </t>
  </si>
  <si>
    <t>Special Instructions</t>
  </si>
  <si>
    <r>
      <t xml:space="preserve">Customer Company Name                      </t>
    </r>
    <r>
      <rPr>
        <sz val="8"/>
        <rFont val="Arial"/>
        <family val="2"/>
      </rPr>
      <t>(will be noted on the Calibration Certificate)</t>
    </r>
  </si>
  <si>
    <t>26 | Industrial</t>
  </si>
  <si>
    <t xml:space="preserve">Gas Temperature </t>
  </si>
  <si>
    <t>Other Standard Conditions:</t>
  </si>
  <si>
    <t>Compod</t>
  </si>
  <si>
    <t>MPa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</si>
</sst>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quot;$&quot;* #,##0_-;_-&quot;$&quot;* &quot;-&quot;_-;_-@_-"/>
    <numFmt numFmtId="173" formatCode="_-&quot;$&quot;* #,##0.00_-;\-&quot;$&quot;* #,##0.00_-;_-&quot;$&quot;* &quot;-&quot;??_-;_-@_-"/>
    <numFmt numFmtId="174" formatCode="General_)"/>
    <numFmt numFmtId="175" formatCode="0.0000_)"/>
    <numFmt numFmtId="176" formatCode="0.0000"/>
    <numFmt numFmtId="177" formatCode="&quot;fl.&quot;\ #,##0.00_);\(&quot;fl.&quot;\ #,##0.00\)"/>
    <numFmt numFmtId="178" formatCode="0.000_)"/>
  </numFmts>
  <fonts count="67">
    <font>
      <sz val="10"/>
      <name val="Garamond"/>
      <family val="0"/>
    </font>
    <font>
      <b/>
      <sz val="10"/>
      <name val="Garamond"/>
      <family val="0"/>
    </font>
    <font>
      <i/>
      <sz val="10"/>
      <name val="Garamond"/>
      <family val="0"/>
    </font>
    <font>
      <b/>
      <i/>
      <sz val="10"/>
      <name val="Garamond"/>
      <family val="0"/>
    </font>
    <font>
      <b/>
      <sz val="14"/>
      <color indexed="9"/>
      <name val="Arial"/>
      <family val="2"/>
    </font>
    <font>
      <sz val="8"/>
      <color indexed="9"/>
      <name val="Arial"/>
      <family val="2"/>
    </font>
    <font>
      <sz val="8"/>
      <name val="Arial"/>
      <family val="2"/>
    </font>
    <font>
      <b/>
      <sz val="8"/>
      <name val="Arial"/>
      <family val="2"/>
    </font>
    <font>
      <sz val="8"/>
      <color indexed="8"/>
      <name val="Arial"/>
      <family val="2"/>
    </font>
    <font>
      <sz val="9"/>
      <name val="Arial"/>
      <family val="2"/>
    </font>
    <font>
      <b/>
      <sz val="9"/>
      <name val="Arial"/>
      <family val="2"/>
    </font>
    <font>
      <vertAlign val="superscript"/>
      <sz val="8"/>
      <color indexed="8"/>
      <name val="Arial"/>
      <family val="2"/>
    </font>
    <font>
      <sz val="8"/>
      <name val="Tahoma"/>
      <family val="2"/>
    </font>
    <font>
      <sz val="10"/>
      <name val="Helv"/>
      <family val="0"/>
    </font>
    <font>
      <sz val="10"/>
      <color indexed="8"/>
      <name val="Helv"/>
      <family val="0"/>
    </font>
    <font>
      <sz val="12"/>
      <name val="MS Sans Serif"/>
      <family val="2"/>
    </font>
    <font>
      <u val="single"/>
      <sz val="10"/>
      <color indexed="12"/>
      <name val="Garamond"/>
      <family val="1"/>
    </font>
    <font>
      <u val="single"/>
      <sz val="10"/>
      <color indexed="36"/>
      <name val="Garamond"/>
      <family val="1"/>
    </font>
    <font>
      <b/>
      <sz val="10"/>
      <name val="Univers (WN)"/>
      <family val="0"/>
    </font>
    <font>
      <sz val="10"/>
      <name val="Arial"/>
      <family val="2"/>
    </font>
    <font>
      <b/>
      <sz val="10"/>
      <name val="Arial"/>
      <family val="2"/>
    </font>
    <font>
      <sz val="8"/>
      <name val="Garamond"/>
      <family val="1"/>
    </font>
    <font>
      <b/>
      <sz val="18"/>
      <name val="Arial"/>
      <family val="2"/>
    </font>
    <font>
      <b/>
      <sz val="16"/>
      <color indexed="10"/>
      <name val="Arial"/>
      <family val="2"/>
    </font>
    <font>
      <b/>
      <sz val="12"/>
      <color indexed="10"/>
      <name val="Arial"/>
      <family val="2"/>
    </font>
    <font>
      <b/>
      <sz val="18"/>
      <color indexed="10"/>
      <name val="Arial Narrow"/>
      <family val="2"/>
    </font>
    <font>
      <sz val="12"/>
      <name val="Arial"/>
      <family val="2"/>
    </font>
    <font>
      <b/>
      <sz val="12"/>
      <name val="Arial"/>
      <family val="2"/>
    </font>
    <font>
      <b/>
      <sz val="14"/>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indexed="8"/>
      <name val="Arial Narrow"/>
      <family val="0"/>
    </font>
    <font>
      <sz val="10"/>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aramond"/>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
      <left>
        <color indexed="63"/>
      </left>
      <right>
        <color indexed="63"/>
      </right>
      <top style="medium"/>
      <bottom>
        <color indexed="63"/>
      </bottom>
    </border>
    <border>
      <left style="thin"/>
      <right style="medium"/>
      <top style="thin"/>
      <bottom style="thin"/>
    </border>
    <border>
      <left>
        <color indexed="63"/>
      </left>
      <right style="medium"/>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style="hair"/>
      <top>
        <color indexed="63"/>
      </top>
      <bottom style="hair"/>
    </border>
    <border>
      <left style="medium"/>
      <right style="medium"/>
      <top style="hair"/>
      <bottom style="hair"/>
    </border>
    <border>
      <left>
        <color indexed="63"/>
      </left>
      <right>
        <color indexed="63"/>
      </right>
      <top>
        <color indexed="63"/>
      </top>
      <bottom style="hair"/>
    </border>
    <border>
      <left style="hair"/>
      <right style="hair"/>
      <top style="hair"/>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medium"/>
      <bottom style="mediu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style="hair"/>
      <bottom>
        <color indexed="63"/>
      </bottom>
    </border>
    <border>
      <left>
        <color indexed="63"/>
      </left>
      <right style="medium"/>
      <top style="hair"/>
      <bottom style="hair"/>
    </border>
    <border>
      <left style="hair"/>
      <right>
        <color indexed="63"/>
      </right>
      <top>
        <color indexed="63"/>
      </top>
      <bottom>
        <color indexed="63"/>
      </bottom>
    </border>
    <border>
      <left style="medium"/>
      <right>
        <color indexed="63"/>
      </right>
      <top style="hair"/>
      <bottom style="hair"/>
    </border>
    <border>
      <left style="medium"/>
      <right style="hair"/>
      <top style="hair"/>
      <bottom style="hair"/>
    </border>
    <border>
      <left style="medium"/>
      <right>
        <color indexed="63"/>
      </right>
      <top>
        <color indexed="63"/>
      </top>
      <bottom>
        <color indexed="63"/>
      </bottom>
    </border>
    <border>
      <left style="medium"/>
      <right>
        <color indexed="63"/>
      </right>
      <top style="hair"/>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style="hair"/>
      <right style="hair"/>
      <top>
        <color indexed="63"/>
      </top>
      <bottom style="hair"/>
    </border>
    <border>
      <left style="hair"/>
      <right>
        <color indexed="63"/>
      </right>
      <top>
        <color indexed="63"/>
      </top>
      <bottom style="hair"/>
    </border>
    <border>
      <left>
        <color indexed="63"/>
      </left>
      <right style="medium"/>
      <top style="medium"/>
      <bottom>
        <color indexed="63"/>
      </bottom>
    </border>
    <border>
      <left>
        <color indexed="63"/>
      </left>
      <right style="medium"/>
      <top>
        <color indexed="63"/>
      </top>
      <bottom style="mediu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medium"/>
      <top style="thin"/>
      <bottom>
        <color indexed="63"/>
      </bottom>
    </border>
    <border>
      <left style="thin"/>
      <right>
        <color indexed="63"/>
      </right>
      <top style="medium"/>
      <bottom style="medium"/>
    </border>
    <border>
      <left>
        <color indexed="63"/>
      </left>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4" fillId="0" borderId="0" applyNumberFormat="0" applyFill="0" applyBorder="0" applyAlignment="0" applyProtection="0"/>
    <xf numFmtId="0" fontId="17" fillId="0" borderId="0" applyNumberFormat="0" applyFill="0" applyBorder="0" applyAlignment="0" applyProtection="0"/>
    <xf numFmtId="0" fontId="55" fillId="29" borderId="0" applyNumberFormat="0" applyBorder="0" applyAlignment="0" applyProtection="0"/>
    <xf numFmtId="0" fontId="13" fillId="0" borderId="0">
      <alignment/>
      <protection/>
    </xf>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174" fontId="13"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8">
    <xf numFmtId="0" fontId="0" fillId="0" borderId="0" xfId="0" applyAlignment="1">
      <alignment/>
    </xf>
    <xf numFmtId="0" fontId="4" fillId="33" borderId="10" xfId="0" applyFont="1" applyFill="1" applyBorder="1" applyAlignment="1">
      <alignment horizontal="left" vertical="center" indent="1"/>
    </xf>
    <xf numFmtId="0" fontId="5" fillId="33" borderId="11" xfId="0" applyFont="1" applyFill="1" applyBorder="1" applyAlignment="1">
      <alignment/>
    </xf>
    <xf numFmtId="0" fontId="6" fillId="0" borderId="0" xfId="0" applyFont="1" applyAlignment="1">
      <alignment/>
    </xf>
    <xf numFmtId="0" fontId="6" fillId="0" borderId="0" xfId="0" applyFont="1" applyBorder="1" applyAlignment="1">
      <alignment horizontal="left" vertical="center"/>
    </xf>
    <xf numFmtId="0" fontId="6" fillId="0" borderId="0" xfId="0" applyFont="1" applyAlignment="1">
      <alignment vertical="center"/>
    </xf>
    <xf numFmtId="0" fontId="7" fillId="0" borderId="0" xfId="0" applyFont="1" applyBorder="1" applyAlignment="1">
      <alignment horizontal="left" vertical="center"/>
    </xf>
    <xf numFmtId="0" fontId="7" fillId="33" borderId="12" xfId="0" applyFont="1" applyFill="1" applyBorder="1" applyAlignment="1">
      <alignment horizontal="left" vertical="center"/>
    </xf>
    <xf numFmtId="0" fontId="6" fillId="0" borderId="13" xfId="0" applyFont="1" applyBorder="1" applyAlignment="1">
      <alignment horizontal="left" vertical="center"/>
    </xf>
    <xf numFmtId="0" fontId="7" fillId="0" borderId="0" xfId="0" applyFont="1" applyAlignment="1">
      <alignment horizontal="left"/>
    </xf>
    <xf numFmtId="0" fontId="6" fillId="0" borderId="0" xfId="0" applyFont="1" applyAlignment="1">
      <alignment horizontal="left"/>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0" xfId="58" applyFont="1" applyAlignment="1">
      <alignment horizontal="left" vertical="center" wrapText="1"/>
      <protection/>
    </xf>
    <xf numFmtId="0" fontId="7" fillId="0" borderId="0" xfId="0" applyFont="1" applyAlignment="1">
      <alignment horizontal="left" indent="1"/>
    </xf>
    <xf numFmtId="0" fontId="6" fillId="0" borderId="0" xfId="0" applyFont="1" applyAlignment="1">
      <alignment horizontal="left" indent="1"/>
    </xf>
    <xf numFmtId="0" fontId="6" fillId="0" borderId="0" xfId="0" applyFont="1" applyAlignment="1">
      <alignment/>
    </xf>
    <xf numFmtId="0" fontId="8" fillId="0" borderId="0" xfId="0" applyFont="1" applyFill="1" applyBorder="1" applyAlignment="1">
      <alignment horizontal="left" wrapText="1"/>
    </xf>
    <xf numFmtId="0" fontId="9" fillId="0" borderId="16" xfId="0" applyFont="1" applyBorder="1" applyAlignment="1" applyProtection="1">
      <alignment horizontal="left" vertical="center" wrapText="1"/>
      <protection locked="0"/>
    </xf>
    <xf numFmtId="0" fontId="9" fillId="0" borderId="16" xfId="0" applyFont="1" applyBorder="1" applyAlignment="1" applyProtection="1">
      <alignment horizontal="right" vertical="center" wrapText="1"/>
      <protection locked="0"/>
    </xf>
    <xf numFmtId="0" fontId="9" fillId="0" borderId="17"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6" fillId="0" borderId="0" xfId="0" applyFont="1" applyBorder="1" applyAlignment="1">
      <alignment/>
    </xf>
    <xf numFmtId="0" fontId="6" fillId="0" borderId="0" xfId="0" applyFont="1" applyAlignment="1">
      <alignment vertical="center"/>
    </xf>
    <xf numFmtId="0" fontId="9" fillId="0" borderId="18"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0" xfId="0" applyFont="1" applyAlignment="1">
      <alignment horizontal="left" vertical="center" wrapText="1"/>
    </xf>
    <xf numFmtId="0" fontId="0" fillId="0" borderId="19" xfId="0" applyBorder="1" applyAlignment="1">
      <alignment horizontal="right"/>
    </xf>
    <xf numFmtId="0" fontId="0" fillId="0" borderId="20" xfId="0" applyBorder="1" applyAlignment="1">
      <alignment horizontal="right"/>
    </xf>
    <xf numFmtId="0" fontId="9" fillId="0" borderId="16" xfId="0" applyFont="1" applyBorder="1" applyAlignment="1" applyProtection="1">
      <alignment horizontal="left" vertical="center"/>
      <protection locked="0"/>
    </xf>
    <xf numFmtId="0" fontId="7" fillId="0" borderId="0" xfId="0" applyFont="1" applyAlignment="1">
      <alignment horizontal="right"/>
    </xf>
    <xf numFmtId="0" fontId="9" fillId="0" borderId="18" xfId="0" applyFont="1" applyBorder="1" applyAlignment="1" applyProtection="1">
      <alignment horizontal="left" vertical="center"/>
      <protection locked="0"/>
    </xf>
    <xf numFmtId="0" fontId="6" fillId="0" borderId="15" xfId="0" applyFont="1" applyBorder="1" applyAlignment="1">
      <alignment horizontal="left" indent="1"/>
    </xf>
    <xf numFmtId="0" fontId="7" fillId="0" borderId="21" xfId="0" applyFont="1" applyBorder="1" applyAlignment="1">
      <alignment horizontal="left" vertical="center"/>
    </xf>
    <xf numFmtId="0" fontId="0" fillId="0" borderId="22" xfId="0" applyBorder="1" applyAlignment="1">
      <alignment horizontal="left" vertical="center"/>
    </xf>
    <xf numFmtId="0" fontId="9" fillId="0" borderId="22" xfId="0" applyFont="1" applyBorder="1" applyAlignment="1" applyProtection="1">
      <alignment horizontal="left" vertical="center" wrapText="1"/>
      <protection locked="0"/>
    </xf>
    <xf numFmtId="0" fontId="9" fillId="0" borderId="20" xfId="0" applyFont="1" applyBorder="1" applyAlignment="1" applyProtection="1">
      <alignment horizontal="right" vertical="center" wrapText="1"/>
      <protection locked="0"/>
    </xf>
    <xf numFmtId="0" fontId="7" fillId="0" borderId="0" xfId="0" applyFont="1" applyAlignment="1">
      <alignment/>
    </xf>
    <xf numFmtId="0" fontId="7" fillId="0" borderId="23" xfId="0" applyFont="1" applyBorder="1" applyAlignment="1" applyProtection="1">
      <alignment horizontal="center" vertical="center" wrapText="1"/>
      <protection/>
    </xf>
    <xf numFmtId="174" fontId="13" fillId="0" borderId="0" xfId="59">
      <alignment/>
      <protection/>
    </xf>
    <xf numFmtId="174" fontId="14" fillId="0" borderId="0" xfId="60" applyNumberFormat="1" applyFont="1" applyProtection="1">
      <alignment/>
      <protection locked="0"/>
    </xf>
    <xf numFmtId="174" fontId="13" fillId="0" borderId="0" xfId="59" applyAlignment="1">
      <alignment horizontal="left"/>
      <protection/>
    </xf>
    <xf numFmtId="174" fontId="13" fillId="0" borderId="0" xfId="59" applyAlignment="1" quotePrefix="1">
      <alignment horizontal="left"/>
      <protection/>
    </xf>
    <xf numFmtId="178" fontId="13" fillId="0" borderId="0" xfId="59" applyNumberFormat="1" applyProtection="1">
      <alignment/>
      <protection/>
    </xf>
    <xf numFmtId="174" fontId="13" fillId="0" borderId="0" xfId="59" applyAlignment="1" quotePrefix="1">
      <alignment horizontal="right"/>
      <protection/>
    </xf>
    <xf numFmtId="174" fontId="13" fillId="0" borderId="24" xfId="59" applyBorder="1" applyAlignment="1">
      <alignment horizontal="left"/>
      <protection/>
    </xf>
    <xf numFmtId="174" fontId="13" fillId="0" borderId="25" xfId="59" applyBorder="1" applyAlignment="1">
      <alignment horizontal="left"/>
      <protection/>
    </xf>
    <xf numFmtId="174" fontId="13" fillId="0" borderId="26" xfId="59" applyBorder="1" applyAlignment="1">
      <alignment horizontal="left"/>
      <protection/>
    </xf>
    <xf numFmtId="174" fontId="13" fillId="0" borderId="24" xfId="59" applyBorder="1">
      <alignment/>
      <protection/>
    </xf>
    <xf numFmtId="174" fontId="13" fillId="0" borderId="0" xfId="59" applyBorder="1" applyAlignment="1">
      <alignment horizontal="left"/>
      <protection/>
    </xf>
    <xf numFmtId="174" fontId="13" fillId="0" borderId="0" xfId="59" applyBorder="1">
      <alignment/>
      <protection/>
    </xf>
    <xf numFmtId="174" fontId="13" fillId="0" borderId="27" xfId="59" applyBorder="1" applyAlignment="1">
      <alignment horizontal="left"/>
      <protection/>
    </xf>
    <xf numFmtId="174" fontId="13" fillId="0" borderId="28" xfId="59" applyBorder="1" applyAlignment="1">
      <alignment horizontal="left"/>
      <protection/>
    </xf>
    <xf numFmtId="49" fontId="13" fillId="0" borderId="0" xfId="59" applyNumberFormat="1" applyBorder="1" applyAlignment="1">
      <alignment horizontal="left"/>
      <protection/>
    </xf>
    <xf numFmtId="174" fontId="13" fillId="0" borderId="0" xfId="59" applyNumberFormat="1" applyBorder="1" applyAlignment="1">
      <alignment horizontal="left"/>
      <protection/>
    </xf>
    <xf numFmtId="175" fontId="13" fillId="0" borderId="0" xfId="59" applyNumberFormat="1" applyProtection="1">
      <alignment/>
      <protection/>
    </xf>
    <xf numFmtId="174" fontId="15" fillId="34" borderId="0" xfId="59" applyFont="1" applyFill="1">
      <alignment/>
      <protection/>
    </xf>
    <xf numFmtId="174" fontId="13" fillId="0" borderId="28" xfId="59" applyBorder="1">
      <alignment/>
      <protection/>
    </xf>
    <xf numFmtId="174" fontId="13" fillId="0" borderId="27" xfId="59" applyBorder="1">
      <alignment/>
      <protection/>
    </xf>
    <xf numFmtId="0" fontId="18" fillId="35" borderId="0" xfId="0" applyFont="1" applyFill="1" applyBorder="1" applyAlignment="1">
      <alignment horizontal="left"/>
    </xf>
    <xf numFmtId="0" fontId="18" fillId="35" borderId="0" xfId="0" applyFont="1" applyFill="1" applyBorder="1" applyAlignment="1" quotePrefix="1">
      <alignment horizontal="left"/>
    </xf>
    <xf numFmtId="0" fontId="0" fillId="35" borderId="0" xfId="0" applyFill="1" applyAlignment="1">
      <alignment/>
    </xf>
    <xf numFmtId="174" fontId="19" fillId="0" borderId="0" xfId="0" applyNumberFormat="1" applyFont="1" applyAlignment="1">
      <alignment horizontal="right"/>
    </xf>
    <xf numFmtId="0" fontId="18" fillId="35" borderId="0" xfId="0" applyFont="1" applyFill="1" applyBorder="1" applyAlignment="1">
      <alignment horizontal="center"/>
    </xf>
    <xf numFmtId="0" fontId="19" fillId="0" borderId="0" xfId="0" applyFont="1" applyAlignment="1">
      <alignment/>
    </xf>
    <xf numFmtId="0" fontId="19" fillId="0" borderId="0" xfId="0" applyFont="1" applyAlignment="1">
      <alignment vertical="center"/>
    </xf>
    <xf numFmtId="174" fontId="0" fillId="0" borderId="0" xfId="0" applyNumberFormat="1" applyAlignment="1">
      <alignment/>
    </xf>
    <xf numFmtId="0" fontId="0" fillId="0" borderId="29" xfId="0" applyBorder="1" applyAlignment="1">
      <alignment/>
    </xf>
    <xf numFmtId="174" fontId="19" fillId="0" borderId="29" xfId="0" applyNumberFormat="1" applyFont="1" applyBorder="1" applyAlignment="1" applyProtection="1">
      <alignment horizontal="left"/>
      <protection/>
    </xf>
    <xf numFmtId="177" fontId="0" fillId="36" borderId="29" xfId="0" applyNumberFormat="1" applyFill="1" applyBorder="1" applyAlignment="1" applyProtection="1">
      <alignment horizontal="left"/>
      <protection/>
    </xf>
    <xf numFmtId="0" fontId="19" fillId="0" borderId="29" xfId="0" applyFont="1" applyBorder="1" applyAlignment="1">
      <alignment horizontal="left"/>
    </xf>
    <xf numFmtId="0" fontId="13" fillId="0" borderId="0" xfId="59" applyNumberFormat="1" applyFont="1" applyAlignment="1">
      <alignment horizontal="left"/>
      <protection/>
    </xf>
    <xf numFmtId="0" fontId="20" fillId="0" borderId="30" xfId="0" applyFont="1" applyBorder="1" applyAlignment="1" applyProtection="1">
      <alignment/>
      <protection/>
    </xf>
    <xf numFmtId="174" fontId="13" fillId="37" borderId="0" xfId="59" applyFill="1" applyAlignment="1">
      <alignment horizontal="left"/>
      <protection/>
    </xf>
    <xf numFmtId="174" fontId="13" fillId="37" borderId="0" xfId="59" applyFill="1">
      <alignment/>
      <protection/>
    </xf>
    <xf numFmtId="177" fontId="0" fillId="36" borderId="31" xfId="0" applyNumberFormat="1" applyFill="1" applyBorder="1" applyAlignment="1" applyProtection="1">
      <alignment horizontal="left"/>
      <protection/>
    </xf>
    <xf numFmtId="0" fontId="19" fillId="35" borderId="32" xfId="0" applyFont="1" applyFill="1" applyBorder="1" applyAlignment="1" applyProtection="1">
      <alignment vertical="center"/>
      <protection/>
    </xf>
    <xf numFmtId="0" fontId="19" fillId="35" borderId="25" xfId="0" applyNumberFormat="1" applyFont="1" applyFill="1" applyBorder="1" applyAlignment="1" applyProtection="1">
      <alignment/>
      <protection/>
    </xf>
    <xf numFmtId="0" fontId="19" fillId="35" borderId="26" xfId="0" applyFont="1" applyFill="1" applyBorder="1" applyAlignment="1" applyProtection="1">
      <alignment horizontal="left" indent="1"/>
      <protection/>
    </xf>
    <xf numFmtId="0" fontId="19" fillId="35" borderId="29" xfId="0" applyFont="1" applyFill="1" applyBorder="1" applyAlignment="1" applyProtection="1">
      <alignment vertical="center"/>
      <protection/>
    </xf>
    <xf numFmtId="0" fontId="19" fillId="35" borderId="33" xfId="0" applyNumberFormat="1" applyFont="1" applyFill="1" applyBorder="1" applyAlignment="1" applyProtection="1">
      <alignment/>
      <protection/>
    </xf>
    <xf numFmtId="0" fontId="19" fillId="35" borderId="34" xfId="0" applyFont="1" applyFill="1" applyBorder="1" applyAlignment="1" applyProtection="1">
      <alignment horizontal="left" indent="1"/>
      <protection/>
    </xf>
    <xf numFmtId="0" fontId="19" fillId="35" borderId="29" xfId="0" applyFont="1" applyFill="1" applyBorder="1" applyAlignment="1" applyProtection="1">
      <alignment/>
      <protection/>
    </xf>
    <xf numFmtId="0" fontId="19" fillId="36" borderId="29" xfId="0" applyFont="1" applyFill="1" applyBorder="1" applyAlignment="1" applyProtection="1">
      <alignment/>
      <protection locked="0"/>
    </xf>
    <xf numFmtId="0" fontId="0" fillId="0" borderId="0" xfId="0" applyAlignment="1" applyProtection="1">
      <alignment/>
      <protection locked="0"/>
    </xf>
    <xf numFmtId="0" fontId="7" fillId="0" borderId="24" xfId="0" applyFont="1" applyBorder="1" applyAlignment="1">
      <alignment horizontal="left" vertical="center"/>
    </xf>
    <xf numFmtId="0" fontId="9" fillId="0" borderId="23" xfId="0" applyFont="1" applyBorder="1" applyAlignment="1" applyProtection="1">
      <alignment horizontal="left" vertical="center"/>
      <protection locked="0"/>
    </xf>
    <xf numFmtId="0" fontId="19" fillId="0" borderId="35" xfId="0" applyFont="1" applyBorder="1" applyAlignment="1">
      <alignment horizontal="left" vertical="center"/>
    </xf>
    <xf numFmtId="0" fontId="19" fillId="0" borderId="36" xfId="0" applyFont="1" applyBorder="1" applyAlignment="1">
      <alignment horizontal="left" vertical="center"/>
    </xf>
    <xf numFmtId="0" fontId="19" fillId="0" borderId="17"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37" xfId="0" applyFont="1" applyBorder="1" applyAlignment="1" applyProtection="1">
      <alignment horizontal="left" vertical="center"/>
      <protection locked="0"/>
    </xf>
    <xf numFmtId="0" fontId="19" fillId="0" borderId="38"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0" borderId="39" xfId="0" applyFont="1" applyBorder="1" applyAlignment="1">
      <alignment horizontal="left" vertical="center"/>
    </xf>
    <xf numFmtId="0" fontId="19" fillId="0" borderId="40" xfId="0" applyFont="1" applyBorder="1" applyAlignment="1">
      <alignment horizontal="left" vertical="center"/>
    </xf>
    <xf numFmtId="0" fontId="19" fillId="0" borderId="16" xfId="0" applyFont="1" applyBorder="1" applyAlignment="1" applyProtection="1">
      <alignment horizontal="left" vertical="center"/>
      <protection/>
    </xf>
    <xf numFmtId="0" fontId="19" fillId="0" borderId="18" xfId="0" applyFont="1" applyBorder="1" applyAlignment="1" applyProtection="1">
      <alignment horizontal="right" vertical="center"/>
      <protection/>
    </xf>
    <xf numFmtId="0" fontId="19" fillId="0" borderId="41" xfId="0" applyFont="1" applyBorder="1" applyAlignment="1">
      <alignment horizontal="left" vertical="center"/>
    </xf>
    <xf numFmtId="0" fontId="19" fillId="0" borderId="42" xfId="0" applyFont="1" applyBorder="1" applyAlignment="1">
      <alignment horizontal="left" vertical="center"/>
    </xf>
    <xf numFmtId="0" fontId="19" fillId="0" borderId="43" xfId="0" applyFont="1" applyBorder="1" applyAlignment="1">
      <alignment horizontal="left" vertical="center"/>
    </xf>
    <xf numFmtId="0" fontId="19" fillId="0" borderId="44" xfId="0" applyFont="1" applyBorder="1" applyAlignment="1">
      <alignment horizontal="left" vertical="center"/>
    </xf>
    <xf numFmtId="0" fontId="19" fillId="0" borderId="18" xfId="0" applyFont="1" applyBorder="1" applyAlignment="1">
      <alignment horizontal="left" vertical="center"/>
    </xf>
    <xf numFmtId="0" fontId="19" fillId="0" borderId="40" xfId="58" applyFont="1" applyBorder="1" applyAlignment="1">
      <alignment horizontal="left" vertical="center" wrapText="1"/>
      <protection/>
    </xf>
    <xf numFmtId="0" fontId="19" fillId="0" borderId="45" xfId="0" applyFont="1" applyBorder="1" applyAlignment="1">
      <alignment horizontal="left" vertical="center"/>
    </xf>
    <xf numFmtId="0" fontId="19" fillId="0" borderId="40" xfId="0" applyFont="1" applyBorder="1" applyAlignment="1" applyProtection="1">
      <alignment horizontal="left" vertical="center"/>
      <protection/>
    </xf>
    <xf numFmtId="0" fontId="19" fillId="0" borderId="40" xfId="0" applyFont="1" applyBorder="1" applyAlignment="1" applyProtection="1">
      <alignment horizontal="left" vertical="center" wrapText="1"/>
      <protection/>
    </xf>
    <xf numFmtId="0" fontId="20" fillId="0" borderId="40" xfId="0" applyFont="1" applyBorder="1" applyAlignment="1">
      <alignment horizontal="center" vertical="center"/>
    </xf>
    <xf numFmtId="0" fontId="9" fillId="0" borderId="45" xfId="58" applyFont="1" applyBorder="1" applyAlignment="1" applyProtection="1">
      <alignment horizontal="left" vertical="center" wrapText="1"/>
      <protection locked="0"/>
    </xf>
    <xf numFmtId="0" fontId="9" fillId="0" borderId="18" xfId="58" applyFont="1" applyBorder="1" applyAlignment="1" applyProtection="1">
      <alignment horizontal="left" vertical="center" wrapText="1"/>
      <protection locked="0"/>
    </xf>
    <xf numFmtId="0" fontId="6" fillId="0" borderId="15" xfId="0" applyFont="1" applyBorder="1" applyAlignment="1">
      <alignment horizontal="left" vertical="center" wrapText="1"/>
    </xf>
    <xf numFmtId="0" fontId="9" fillId="33" borderId="17" xfId="0" applyFont="1" applyFill="1" applyBorder="1" applyAlignment="1" applyProtection="1">
      <alignment horizontal="left" vertical="center"/>
      <protection locked="0"/>
    </xf>
    <xf numFmtId="0" fontId="0" fillId="33" borderId="18" xfId="0" applyFill="1" applyBorder="1" applyAlignment="1">
      <alignment horizontal="left" vertical="center"/>
    </xf>
    <xf numFmtId="0" fontId="0" fillId="33" borderId="45" xfId="0" applyFill="1" applyBorder="1" applyAlignment="1">
      <alignment horizontal="left" vertical="center"/>
    </xf>
    <xf numFmtId="0" fontId="9" fillId="33" borderId="16" xfId="0" applyFont="1" applyFill="1" applyBorder="1" applyAlignment="1" applyProtection="1">
      <alignment horizontal="left" vertical="center"/>
      <protection locked="0"/>
    </xf>
    <xf numFmtId="0" fontId="0" fillId="0" borderId="0" xfId="0" applyFont="1" applyAlignment="1">
      <alignment/>
    </xf>
    <xf numFmtId="0" fontId="19" fillId="0" borderId="16" xfId="0" applyFont="1" applyBorder="1" applyAlignment="1">
      <alignment horizontal="left" vertical="center"/>
    </xf>
    <xf numFmtId="0" fontId="19" fillId="0" borderId="0" xfId="0" applyFont="1" applyAlignment="1">
      <alignment/>
    </xf>
    <xf numFmtId="0" fontId="6" fillId="0" borderId="0" xfId="0" applyFont="1" applyFill="1" applyAlignment="1">
      <alignment/>
    </xf>
    <xf numFmtId="0" fontId="9" fillId="0" borderId="17"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20" fillId="0" borderId="40" xfId="0" applyFont="1" applyBorder="1" applyAlignment="1">
      <alignment horizontal="center" vertical="center"/>
    </xf>
    <xf numFmtId="0" fontId="20" fillId="0" borderId="16" xfId="0" applyFont="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xf>
    <xf numFmtId="0" fontId="19" fillId="0" borderId="39" xfId="0" applyFont="1" applyBorder="1" applyAlignment="1">
      <alignment vertical="center"/>
    </xf>
    <xf numFmtId="0" fontId="19" fillId="0" borderId="45" xfId="58" applyFont="1" applyBorder="1" applyAlignment="1" applyProtection="1">
      <alignment horizontal="right" vertical="center" wrapText="1"/>
      <protection/>
    </xf>
    <xf numFmtId="0" fontId="9" fillId="0" borderId="46" xfId="0" applyFont="1" applyBorder="1" applyAlignment="1" applyProtection="1">
      <alignment horizontal="left" vertical="center" wrapText="1"/>
      <protection locked="0"/>
    </xf>
    <xf numFmtId="0" fontId="6" fillId="0" borderId="29" xfId="0" applyFont="1" applyBorder="1" applyAlignment="1">
      <alignment vertical="center"/>
    </xf>
    <xf numFmtId="0" fontId="10" fillId="0" borderId="16" xfId="0" applyFont="1" applyBorder="1" applyAlignment="1" applyProtection="1">
      <alignment horizontal="left" vertical="center" wrapText="1"/>
      <protection locked="0"/>
    </xf>
    <xf numFmtId="0" fontId="6" fillId="0" borderId="16" xfId="0" applyFont="1" applyBorder="1" applyAlignment="1" applyProtection="1">
      <alignment horizontal="right" vertical="center" wrapText="1"/>
      <protection/>
    </xf>
    <xf numFmtId="2" fontId="27" fillId="33" borderId="16" xfId="0" applyNumberFormat="1" applyFont="1" applyFill="1" applyBorder="1" applyAlignment="1" applyProtection="1">
      <alignment horizontal="center" vertical="center" wrapText="1"/>
      <protection/>
    </xf>
    <xf numFmtId="0" fontId="0" fillId="0" borderId="20" xfId="0" applyBorder="1" applyAlignment="1">
      <alignment horizontal="left" vertical="center" wrapText="1"/>
    </xf>
    <xf numFmtId="49" fontId="27" fillId="36" borderId="16" xfId="0" applyNumberFormat="1" applyFont="1" applyFill="1" applyBorder="1" applyAlignment="1" applyProtection="1">
      <alignment horizontal="center" vertical="center" wrapText="1"/>
      <protection locked="0"/>
    </xf>
    <xf numFmtId="49" fontId="27" fillId="33" borderId="16" xfId="0" applyNumberFormat="1" applyFont="1" applyFill="1" applyBorder="1" applyAlignment="1" applyProtection="1">
      <alignment horizontal="center" vertical="center" wrapText="1"/>
      <protection/>
    </xf>
    <xf numFmtId="49" fontId="27" fillId="0" borderId="16" xfId="0" applyNumberFormat="1" applyFont="1" applyBorder="1" applyAlignment="1" applyProtection="1">
      <alignment horizontal="center" vertical="center" wrapText="1"/>
      <protection locked="0"/>
    </xf>
    <xf numFmtId="49" fontId="27" fillId="0" borderId="16" xfId="0" applyNumberFormat="1" applyFont="1" applyFill="1" applyBorder="1" applyAlignment="1" applyProtection="1">
      <alignment horizontal="center" vertical="center" wrapText="1"/>
      <protection/>
    </xf>
    <xf numFmtId="49" fontId="26" fillId="0" borderId="16" xfId="0" applyNumberFormat="1" applyFont="1" applyFill="1" applyBorder="1" applyAlignment="1" applyProtection="1">
      <alignment horizontal="center" vertical="center" wrapText="1"/>
      <protection locked="0"/>
    </xf>
    <xf numFmtId="0" fontId="19" fillId="0" borderId="18" xfId="0" applyFont="1" applyBorder="1" applyAlignment="1" applyProtection="1">
      <alignment horizontal="left" vertical="center" wrapText="1"/>
      <protection locked="0"/>
    </xf>
    <xf numFmtId="0" fontId="19" fillId="0" borderId="45" xfId="0" applyFont="1" applyBorder="1" applyAlignment="1" applyProtection="1">
      <alignment horizontal="left" vertical="center" wrapText="1"/>
      <protection locked="0"/>
    </xf>
    <xf numFmtId="174" fontId="19" fillId="35" borderId="35" xfId="0" applyNumberFormat="1" applyFont="1" applyFill="1" applyBorder="1" applyAlignment="1" applyProtection="1">
      <alignment horizontal="right"/>
      <protection/>
    </xf>
    <xf numFmtId="0" fontId="19" fillId="0" borderId="44" xfId="0" applyFont="1" applyBorder="1" applyAlignment="1">
      <alignment horizontal="left" vertical="center"/>
    </xf>
    <xf numFmtId="0" fontId="9" fillId="0" borderId="22" xfId="0" applyFont="1" applyBorder="1" applyAlignment="1" applyProtection="1">
      <alignment horizontal="right" vertical="center" wrapText="1"/>
      <protection locked="0"/>
    </xf>
    <xf numFmtId="0" fontId="0" fillId="0" borderId="20" xfId="0" applyBorder="1" applyAlignment="1">
      <alignment horizontal="right" vertical="center" wrapText="1"/>
    </xf>
    <xf numFmtId="0" fontId="19" fillId="0" borderId="40" xfId="0" applyFont="1" applyBorder="1" applyAlignment="1">
      <alignment horizontal="left" vertical="center"/>
    </xf>
    <xf numFmtId="0" fontId="7" fillId="0" borderId="33" xfId="0" applyFont="1" applyBorder="1" applyAlignment="1">
      <alignment horizontal="left" vertical="center"/>
    </xf>
    <xf numFmtId="0" fontId="6" fillId="0" borderId="0" xfId="0" applyFont="1" applyFill="1" applyBorder="1" applyAlignment="1">
      <alignment horizontal="left" vertical="center"/>
    </xf>
    <xf numFmtId="0" fontId="19" fillId="0" borderId="43" xfId="0" applyFont="1" applyBorder="1" applyAlignment="1">
      <alignment horizontal="left" vertical="center" wrapText="1"/>
    </xf>
    <xf numFmtId="0" fontId="19" fillId="0" borderId="40" xfId="0" applyFont="1" applyBorder="1" applyAlignment="1" applyProtection="1">
      <alignment horizontal="left" vertical="center" wrapText="1"/>
      <protection/>
    </xf>
    <xf numFmtId="0" fontId="6" fillId="0" borderId="16" xfId="0" applyFont="1" applyFill="1" applyBorder="1" applyAlignment="1" applyProtection="1">
      <alignment vertical="center" wrapText="1"/>
      <protection/>
    </xf>
    <xf numFmtId="0" fontId="9" fillId="0" borderId="0" xfId="0" applyFont="1" applyBorder="1" applyAlignment="1" applyProtection="1">
      <alignment horizontal="left" vertical="center"/>
      <protection locked="0"/>
    </xf>
    <xf numFmtId="0" fontId="19" fillId="0" borderId="22" xfId="0" applyFont="1" applyBorder="1" applyAlignment="1">
      <alignment horizontal="left" vertical="center"/>
    </xf>
    <xf numFmtId="0" fontId="9" fillId="0" borderId="22" xfId="0" applyFont="1" applyBorder="1" applyAlignment="1" applyProtection="1">
      <alignment horizontal="left" vertical="center"/>
      <protection locked="0"/>
    </xf>
    <xf numFmtId="0" fontId="6"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xf>
    <xf numFmtId="0" fontId="6" fillId="0" borderId="0" xfId="0" applyFont="1" applyFill="1" applyAlignment="1">
      <alignment/>
    </xf>
    <xf numFmtId="0" fontId="6" fillId="0" borderId="0" xfId="0" applyFont="1" applyFill="1" applyAlignment="1">
      <alignment horizontal="left" vertical="center" wrapText="1"/>
    </xf>
    <xf numFmtId="0" fontId="7" fillId="0" borderId="0" xfId="0" applyFont="1" applyFill="1" applyBorder="1" applyAlignment="1">
      <alignment horizontal="left" vertical="center"/>
    </xf>
    <xf numFmtId="0" fontId="9" fillId="0" borderId="44" xfId="0" applyFont="1" applyFill="1" applyBorder="1" applyAlignment="1" applyProtection="1">
      <alignment horizontal="left" vertical="center"/>
      <protection locked="0"/>
    </xf>
    <xf numFmtId="0" fontId="9" fillId="0" borderId="45" xfId="0" applyFont="1" applyBorder="1" applyAlignment="1" applyProtection="1">
      <alignment horizontal="left" vertical="center"/>
      <protection locked="0"/>
    </xf>
    <xf numFmtId="0" fontId="9" fillId="0" borderId="47"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45" xfId="0" applyFont="1" applyBorder="1" applyAlignment="1" applyProtection="1">
      <alignment horizontal="left" vertical="center" wrapText="1"/>
      <protection locked="0"/>
    </xf>
    <xf numFmtId="0" fontId="9" fillId="0" borderId="22" xfId="0" applyFont="1" applyBorder="1" applyAlignment="1" applyProtection="1">
      <alignment horizontal="center"/>
      <protection locked="0"/>
    </xf>
    <xf numFmtId="0" fontId="19" fillId="0" borderId="16" xfId="58" applyFont="1" applyBorder="1" applyAlignment="1" applyProtection="1">
      <alignment horizontal="left" vertical="center" wrapText="1"/>
      <protection locked="0"/>
    </xf>
    <xf numFmtId="0" fontId="19" fillId="0" borderId="17"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45" xfId="0" applyFont="1" applyBorder="1" applyAlignment="1" applyProtection="1">
      <alignment horizontal="left" vertical="center"/>
      <protection locked="0"/>
    </xf>
    <xf numFmtId="0" fontId="9" fillId="0" borderId="18" xfId="0" applyFont="1" applyFill="1" applyBorder="1" applyAlignment="1" applyProtection="1">
      <alignment horizontal="right" vertical="center" wrapText="1"/>
      <protection locked="0"/>
    </xf>
    <xf numFmtId="0" fontId="0" fillId="0" borderId="45" xfId="0" applyFill="1" applyBorder="1" applyAlignment="1">
      <alignment horizontal="right" vertical="center" wrapText="1"/>
    </xf>
    <xf numFmtId="0" fontId="19" fillId="0" borderId="18"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7" fillId="0" borderId="4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9" xfId="0" applyFont="1" applyBorder="1" applyAlignment="1">
      <alignment horizontal="center" vertical="center" wrapText="1"/>
    </xf>
    <xf numFmtId="0" fontId="26" fillId="0" borderId="17" xfId="0" applyFont="1" applyBorder="1" applyAlignment="1" applyProtection="1">
      <alignment horizontal="left" vertical="center"/>
      <protection locked="0"/>
    </xf>
    <xf numFmtId="0" fontId="26" fillId="0" borderId="18" xfId="0" applyFont="1" applyBorder="1" applyAlignment="1" applyProtection="1">
      <alignment horizontal="left" vertical="center"/>
      <protection locked="0"/>
    </xf>
    <xf numFmtId="0" fontId="26" fillId="0" borderId="37" xfId="0" applyFont="1" applyBorder="1" applyAlignment="1" applyProtection="1">
      <alignment horizontal="left" vertical="center"/>
      <protection locked="0"/>
    </xf>
    <xf numFmtId="0" fontId="9" fillId="0" borderId="0" xfId="0" applyFont="1" applyBorder="1" applyAlignment="1" applyProtection="1">
      <alignment horizontal="center"/>
      <protection locked="0"/>
    </xf>
    <xf numFmtId="0" fontId="19" fillId="0" borderId="16" xfId="0" applyFont="1" applyBorder="1" applyAlignment="1" applyProtection="1">
      <alignment horizontal="left" vertical="center"/>
      <protection locked="0"/>
    </xf>
    <xf numFmtId="0" fontId="26" fillId="0" borderId="50" xfId="0" applyFont="1" applyBorder="1" applyAlignment="1" applyProtection="1">
      <alignment horizontal="left" vertical="center"/>
      <protection locked="0"/>
    </xf>
    <xf numFmtId="0" fontId="26" fillId="0" borderId="51" xfId="0" applyFont="1" applyBorder="1" applyAlignment="1" applyProtection="1">
      <alignment horizontal="left" vertical="center"/>
      <protection locked="0"/>
    </xf>
    <xf numFmtId="0" fontId="26" fillId="0" borderId="52" xfId="0" applyFont="1" applyBorder="1" applyAlignment="1" applyProtection="1">
      <alignment horizontal="left" vertical="center"/>
      <protection locked="0"/>
    </xf>
    <xf numFmtId="0" fontId="26" fillId="0" borderId="38"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15" xfId="0" applyFont="1" applyBorder="1" applyAlignment="1" applyProtection="1">
      <alignment horizontal="left" vertical="center"/>
      <protection locked="0"/>
    </xf>
    <xf numFmtId="0" fontId="10" fillId="0" borderId="13" xfId="0" applyFont="1" applyBorder="1" applyAlignment="1" applyProtection="1">
      <alignment horizontal="center" vertical="center"/>
      <protection locked="0"/>
    </xf>
    <xf numFmtId="0" fontId="19" fillId="0" borderId="53" xfId="0" applyFont="1" applyBorder="1" applyAlignment="1" applyProtection="1">
      <alignment horizontal="left" vertical="center"/>
      <protection locked="0"/>
    </xf>
    <xf numFmtId="0" fontId="19" fillId="0" borderId="54" xfId="0" applyFont="1" applyBorder="1" applyAlignment="1" applyProtection="1">
      <alignment horizontal="left" vertical="center"/>
      <protection locked="0"/>
    </xf>
    <xf numFmtId="0" fontId="19" fillId="0" borderId="55" xfId="0" applyFont="1" applyBorder="1" applyAlignment="1" applyProtection="1">
      <alignment horizontal="left" vertical="center"/>
      <protection locked="0"/>
    </xf>
    <xf numFmtId="0" fontId="27" fillId="0" borderId="17" xfId="0"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45" xfId="0" applyBorder="1" applyAlignment="1">
      <alignment horizontal="center" vertical="center"/>
    </xf>
    <xf numFmtId="0" fontId="6" fillId="0" borderId="56" xfId="0" applyFont="1" applyBorder="1" applyAlignment="1">
      <alignment horizontal="left" vertical="top" wrapText="1"/>
    </xf>
    <xf numFmtId="0" fontId="6" fillId="0" borderId="31" xfId="0" applyFont="1" applyBorder="1" applyAlignment="1">
      <alignment horizontal="left" vertical="top" wrapText="1"/>
    </xf>
    <xf numFmtId="0" fontId="6" fillId="0" borderId="57" xfId="0" applyFont="1" applyBorder="1" applyAlignment="1">
      <alignment horizontal="left" vertical="top" wrapText="1"/>
    </xf>
    <xf numFmtId="0" fontId="6" fillId="0" borderId="41" xfId="0" applyFont="1" applyBorder="1" applyAlignment="1">
      <alignment horizontal="left" vertical="top" wrapText="1"/>
    </xf>
    <xf numFmtId="0" fontId="6" fillId="0" borderId="0" xfId="0" applyFont="1" applyBorder="1" applyAlignment="1">
      <alignment horizontal="left" vertical="top" wrapText="1"/>
    </xf>
    <xf numFmtId="0" fontId="6" fillId="0" borderId="28" xfId="0" applyFont="1" applyBorder="1" applyAlignment="1">
      <alignment horizontal="left" vertical="top" wrapText="1"/>
    </xf>
    <xf numFmtId="0" fontId="6" fillId="0" borderId="58" xfId="0" applyFont="1" applyBorder="1" applyAlignment="1">
      <alignment horizontal="left" vertical="top" wrapText="1"/>
    </xf>
    <xf numFmtId="0" fontId="6" fillId="0" borderId="24" xfId="0" applyFont="1" applyBorder="1" applyAlignment="1">
      <alignment horizontal="left" vertical="top" wrapText="1"/>
    </xf>
    <xf numFmtId="0" fontId="6" fillId="0" borderId="26" xfId="0" applyFont="1" applyBorder="1" applyAlignment="1">
      <alignment horizontal="left" vertical="top" wrapText="1"/>
    </xf>
    <xf numFmtId="0" fontId="6" fillId="0" borderId="59" xfId="0" applyFont="1" applyBorder="1" applyAlignment="1">
      <alignment horizontal="center" vertical="center" wrapText="1"/>
    </xf>
    <xf numFmtId="0" fontId="0" fillId="0" borderId="15" xfId="0" applyBorder="1" applyAlignment="1">
      <alignment horizontal="center" vertical="center" wrapText="1"/>
    </xf>
    <xf numFmtId="0" fontId="9" fillId="0" borderId="17" xfId="0" applyFont="1" applyBorder="1" applyAlignment="1" applyProtection="1">
      <alignment horizontal="left" vertical="center"/>
      <protection locked="0"/>
    </xf>
    <xf numFmtId="0" fontId="0" fillId="0" borderId="18" xfId="0" applyBorder="1" applyAlignment="1">
      <alignment horizontal="left" vertical="center"/>
    </xf>
    <xf numFmtId="0" fontId="26" fillId="0" borderId="45" xfId="0" applyFont="1" applyBorder="1" applyAlignment="1" applyProtection="1">
      <alignment horizontal="left" vertical="center"/>
      <protection locked="0"/>
    </xf>
    <xf numFmtId="0" fontId="21" fillId="0" borderId="17" xfId="0" applyFont="1" applyBorder="1" applyAlignment="1">
      <alignment horizontal="left" vertical="center" wrapText="1"/>
    </xf>
    <xf numFmtId="0" fontId="21" fillId="0" borderId="45" xfId="0" applyFont="1" applyBorder="1" applyAlignment="1">
      <alignment horizontal="left" vertical="center" wrapText="1"/>
    </xf>
    <xf numFmtId="0" fontId="25" fillId="0" borderId="31" xfId="0" applyFont="1" applyBorder="1" applyAlignment="1">
      <alignment horizontal="center"/>
    </xf>
    <xf numFmtId="0" fontId="22" fillId="0" borderId="0" xfId="0" applyFont="1" applyAlignment="1">
      <alignment horizontal="center"/>
    </xf>
    <xf numFmtId="0" fontId="20" fillId="0" borderId="60" xfId="0" applyFont="1" applyBorder="1" applyAlignment="1" applyProtection="1">
      <alignment horizontal="center"/>
      <protection/>
    </xf>
    <xf numFmtId="0" fontId="20" fillId="0" borderId="61" xfId="0" applyFont="1" applyBorder="1" applyAlignment="1" applyProtection="1">
      <alignment horizontal="center"/>
      <protection/>
    </xf>
    <xf numFmtId="49" fontId="8" fillId="0" borderId="0" xfId="0" applyNumberFormat="1" applyFont="1" applyFill="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 - Style1" xfId="49"/>
    <cellStyle name="Heading 1" xfId="50"/>
    <cellStyle name="Heading 2" xfId="51"/>
    <cellStyle name="Heading 3" xfId="52"/>
    <cellStyle name="Heading 4" xfId="53"/>
    <cellStyle name="Hyperlink" xfId="54"/>
    <cellStyle name="Input" xfId="55"/>
    <cellStyle name="Linked Cell" xfId="56"/>
    <cellStyle name="Neutral" xfId="57"/>
    <cellStyle name="Normal_780S" xfId="58"/>
    <cellStyle name="Normal_Selection program for Sierra Equipment"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2</xdr:row>
      <xdr:rowOff>66675</xdr:rowOff>
    </xdr:from>
    <xdr:to>
      <xdr:col>8</xdr:col>
      <xdr:colOff>457200</xdr:colOff>
      <xdr:row>18</xdr:row>
      <xdr:rowOff>57150</xdr:rowOff>
    </xdr:to>
    <xdr:sp>
      <xdr:nvSpPr>
        <xdr:cNvPr id="1" name="Text Box 12"/>
        <xdr:cNvSpPr txBox="1">
          <a:spLocks noChangeArrowheads="1"/>
        </xdr:cNvSpPr>
      </xdr:nvSpPr>
      <xdr:spPr>
        <a:xfrm>
          <a:off x="4229100" y="533400"/>
          <a:ext cx="2343150" cy="2790825"/>
        </a:xfrm>
        <a:prstGeom prst="rect">
          <a:avLst/>
        </a:prstGeom>
        <a:solidFill>
          <a:srgbClr val="FFFFFF"/>
        </a:solidFill>
        <a:ln w="9525" cmpd="sng">
          <a:solidFill>
            <a:srgbClr val="000000"/>
          </a:solidFill>
          <a:headEnd type="none"/>
          <a:tailEnd type="none"/>
        </a:ln>
      </xdr:spPr>
      <xdr:txBody>
        <a:bodyPr vertOverflow="clip" wrap="square" lIns="27432" tIns="32004" rIns="0" bIns="0"/>
        <a:p>
          <a:pPr algn="l">
            <a:defRPr/>
          </a:pPr>
          <a:r>
            <a:rPr lang="en-US" cap="none" sz="1100" b="0" i="0" u="none" baseline="0">
              <a:solidFill>
                <a:srgbClr val="000000"/>
              </a:solidFill>
              <a:latin typeface="Arial Narrow"/>
              <a:ea typeface="Arial Narrow"/>
              <a:cs typeface="Arial Narrow"/>
            </a:rPr>
            <a:t>With this little calculator you can enter the flow range you selected and what the range would be, should you use another gas. Please choose the primary gas used from the list in box 3B and then enter the maximum flow rate in box 4B. Under "Standard gases" you can see what the range would be for the other programmed gases. If you will replace one of these gases or want to check a different unit of measurement, you can enter it under "Other gas or units". Please note the display can only show 4 digits.    You cannot edit the green cells, these are results only.</a:t>
          </a:r>
          <a:r>
            <a:rPr lang="en-US" cap="none" sz="1000" b="0" i="0" u="none" baseline="0">
              <a:solidFill>
                <a:srgbClr val="000000"/>
              </a:solidFill>
              <a:latin typeface="Arial Narrow"/>
              <a:ea typeface="Arial Narrow"/>
              <a:cs typeface="Arial Narrow"/>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029">
    <pageSetUpPr fitToPage="1"/>
  </sheetPr>
  <dimension ref="A1:AJ101"/>
  <sheetViews>
    <sheetView showGridLines="0" tabSelected="1" defaultGridColor="0" colorId="38" workbookViewId="0" topLeftCell="A1">
      <selection activeCell="BC34" sqref="BC34"/>
    </sheetView>
  </sheetViews>
  <sheetFormatPr defaultColWidth="9.5" defaultRowHeight="12.75"/>
  <cols>
    <col min="1" max="1" width="23.5" style="15" customWidth="1"/>
    <col min="2" max="2" width="40.33203125" style="3" customWidth="1"/>
    <col min="3" max="5" width="20.66015625" style="3" customWidth="1"/>
    <col min="6" max="6" width="21.5" style="3" customWidth="1"/>
    <col min="7" max="7" width="9.5" style="3" customWidth="1"/>
    <col min="8" max="8" width="25.5" style="3" hidden="1" customWidth="1"/>
    <col min="9" max="9" width="9.5" style="3" hidden="1" customWidth="1"/>
    <col min="10" max="12" width="7.33203125" style="16" hidden="1" customWidth="1"/>
    <col min="13" max="13" width="14.16015625" style="16" hidden="1" customWidth="1"/>
    <col min="14" max="14" width="9.5" style="16" hidden="1" customWidth="1"/>
    <col min="15" max="50" width="9.5" style="3" hidden="1" customWidth="1"/>
    <col min="51" max="52" width="9.5" style="3" customWidth="1"/>
    <col min="53" max="16384" width="9.5" style="3" customWidth="1"/>
  </cols>
  <sheetData>
    <row r="1" spans="1:30" ht="21" customHeight="1" thickBot="1">
      <c r="A1" s="1" t="s">
        <v>537</v>
      </c>
      <c r="B1" s="2"/>
      <c r="C1" s="2"/>
      <c r="D1" s="2"/>
      <c r="E1" s="2"/>
      <c r="F1" s="2"/>
      <c r="H1" s="16" t="s">
        <v>12</v>
      </c>
      <c r="J1" s="22" t="s">
        <v>46</v>
      </c>
      <c r="K1" s="22" t="s">
        <v>46</v>
      </c>
      <c r="L1" s="16" t="s">
        <v>12</v>
      </c>
      <c r="M1" s="22" t="s">
        <v>46</v>
      </c>
      <c r="N1" s="22" t="s">
        <v>12</v>
      </c>
      <c r="O1" s="22" t="s">
        <v>12</v>
      </c>
      <c r="AD1" s="5" t="s">
        <v>96</v>
      </c>
    </row>
    <row r="2" spans="1:30" ht="19.5" customHeight="1">
      <c r="A2" s="176" t="s">
        <v>0</v>
      </c>
      <c r="B2" s="87" t="s">
        <v>1</v>
      </c>
      <c r="C2" s="184"/>
      <c r="D2" s="185"/>
      <c r="E2" s="185"/>
      <c r="F2" s="186"/>
      <c r="H2" s="17" t="s">
        <v>505</v>
      </c>
      <c r="J2" s="17" t="s">
        <v>69</v>
      </c>
      <c r="K2" s="17" t="s">
        <v>50</v>
      </c>
      <c r="L2" s="17" t="s">
        <v>47</v>
      </c>
      <c r="M2" s="17" t="s">
        <v>48</v>
      </c>
      <c r="N2" s="17" t="s">
        <v>49</v>
      </c>
      <c r="O2" s="3" t="s">
        <v>82</v>
      </c>
      <c r="AD2" s="5" t="s">
        <v>12</v>
      </c>
    </row>
    <row r="3" spans="1:30" ht="19.5" customHeight="1">
      <c r="A3" s="177"/>
      <c r="B3" s="88" t="s">
        <v>2</v>
      </c>
      <c r="C3" s="179"/>
      <c r="D3" s="180"/>
      <c r="E3" s="180"/>
      <c r="F3" s="181"/>
      <c r="H3" s="17" t="s">
        <v>31</v>
      </c>
      <c r="J3" s="17" t="s">
        <v>57</v>
      </c>
      <c r="K3" s="17" t="s">
        <v>54</v>
      </c>
      <c r="L3" s="17" t="s">
        <v>51</v>
      </c>
      <c r="M3" s="17" t="s">
        <v>52</v>
      </c>
      <c r="N3" s="17" t="s">
        <v>53</v>
      </c>
      <c r="O3" s="3" t="s">
        <v>83</v>
      </c>
      <c r="AD3" s="5" t="s">
        <v>97</v>
      </c>
    </row>
    <row r="4" spans="1:30" ht="19.5" customHeight="1">
      <c r="A4" s="177"/>
      <c r="B4" s="88" t="s">
        <v>3</v>
      </c>
      <c r="C4" s="187"/>
      <c r="D4" s="188"/>
      <c r="E4" s="188"/>
      <c r="F4" s="189"/>
      <c r="H4" s="17" t="s">
        <v>32</v>
      </c>
      <c r="J4" s="17" t="s">
        <v>64</v>
      </c>
      <c r="K4" s="17" t="s">
        <v>58</v>
      </c>
      <c r="L4" s="17" t="s">
        <v>55</v>
      </c>
      <c r="M4" s="17" t="s">
        <v>73</v>
      </c>
      <c r="N4" s="17" t="s">
        <v>56</v>
      </c>
      <c r="AD4" s="5" t="s">
        <v>98</v>
      </c>
    </row>
    <row r="5" spans="1:30" ht="19.5" customHeight="1">
      <c r="A5" s="177"/>
      <c r="B5" s="95" t="s">
        <v>4</v>
      </c>
      <c r="C5" s="179"/>
      <c r="D5" s="180"/>
      <c r="E5" s="180"/>
      <c r="F5" s="181"/>
      <c r="H5" s="17" t="s">
        <v>33</v>
      </c>
      <c r="J5" s="17" t="s">
        <v>65</v>
      </c>
      <c r="K5" s="17"/>
      <c r="L5" s="17" t="s">
        <v>59</v>
      </c>
      <c r="M5" s="17" t="s">
        <v>60</v>
      </c>
      <c r="N5" s="17" t="s">
        <v>61</v>
      </c>
      <c r="AD5" s="5" t="s">
        <v>104</v>
      </c>
    </row>
    <row r="6" spans="1:30" ht="19.5" customHeight="1">
      <c r="A6" s="177"/>
      <c r="B6" s="96" t="s">
        <v>5</v>
      </c>
      <c r="C6" s="89"/>
      <c r="D6" s="97" t="s">
        <v>6</v>
      </c>
      <c r="E6" s="90"/>
      <c r="F6" s="91"/>
      <c r="H6" s="17" t="s">
        <v>34</v>
      </c>
      <c r="J6" s="17" t="s">
        <v>68</v>
      </c>
      <c r="K6" s="22"/>
      <c r="L6" s="17"/>
      <c r="M6" s="17" t="s">
        <v>74</v>
      </c>
      <c r="N6" s="17" t="s">
        <v>62</v>
      </c>
      <c r="AD6" s="5" t="s">
        <v>105</v>
      </c>
    </row>
    <row r="7" spans="1:30" ht="19.5" customHeight="1">
      <c r="A7" s="177"/>
      <c r="B7" s="95" t="s">
        <v>7</v>
      </c>
      <c r="C7" s="89"/>
      <c r="D7" s="98" t="s">
        <v>8</v>
      </c>
      <c r="E7" s="90"/>
      <c r="F7" s="91"/>
      <c r="H7" s="17" t="s">
        <v>35</v>
      </c>
      <c r="J7" s="17" t="s">
        <v>88</v>
      </c>
      <c r="K7" s="17"/>
      <c r="L7" s="17"/>
      <c r="M7" s="17" t="s">
        <v>75</v>
      </c>
      <c r="N7" s="17" t="s">
        <v>63</v>
      </c>
      <c r="AD7" s="3" t="s">
        <v>99</v>
      </c>
    </row>
    <row r="8" spans="1:30" ht="19.5" customHeight="1">
      <c r="A8" s="177"/>
      <c r="B8" s="99" t="s">
        <v>9</v>
      </c>
      <c r="C8" s="92"/>
      <c r="D8" s="93"/>
      <c r="E8" s="93"/>
      <c r="F8" s="94"/>
      <c r="H8" s="17" t="s">
        <v>36</v>
      </c>
      <c r="J8" s="17" t="s">
        <v>66</v>
      </c>
      <c r="K8" s="17"/>
      <c r="L8" s="17"/>
      <c r="M8" s="17" t="s">
        <v>76</v>
      </c>
      <c r="AD8" s="3" t="s">
        <v>100</v>
      </c>
    </row>
    <row r="9" spans="1:30" ht="19.5" customHeight="1" thickBot="1">
      <c r="A9" s="178"/>
      <c r="B9" s="100" t="s">
        <v>10</v>
      </c>
      <c r="C9" s="191"/>
      <c r="D9" s="192"/>
      <c r="E9" s="192"/>
      <c r="F9" s="193"/>
      <c r="H9" s="17" t="s">
        <v>37</v>
      </c>
      <c r="J9" s="17" t="s">
        <v>518</v>
      </c>
      <c r="K9" s="17"/>
      <c r="L9" s="17"/>
      <c r="M9" s="17" t="s">
        <v>521</v>
      </c>
      <c r="AD9" s="3" t="s">
        <v>101</v>
      </c>
    </row>
    <row r="10" spans="1:30" s="5" customFormat="1" ht="15" customHeight="1">
      <c r="A10" s="7"/>
      <c r="B10" s="8"/>
      <c r="C10" s="190" t="s">
        <v>11</v>
      </c>
      <c r="D10" s="190"/>
      <c r="E10" s="190"/>
      <c r="F10" s="190"/>
      <c r="H10" s="17" t="s">
        <v>38</v>
      </c>
      <c r="J10" s="17" t="s">
        <v>67</v>
      </c>
      <c r="K10" s="17"/>
      <c r="L10" s="17"/>
      <c r="M10" s="17" t="s">
        <v>522</v>
      </c>
      <c r="N10" s="16"/>
      <c r="AD10" s="3" t="s">
        <v>102</v>
      </c>
    </row>
    <row r="11" spans="1:30" ht="13.5" customHeight="1">
      <c r="A11" s="9"/>
      <c r="B11" s="10"/>
      <c r="C11" s="182"/>
      <c r="D11" s="182"/>
      <c r="E11" s="182"/>
      <c r="F11" s="182"/>
      <c r="H11" s="17" t="s">
        <v>39</v>
      </c>
      <c r="J11" s="17" t="s">
        <v>71</v>
      </c>
      <c r="K11" s="17"/>
      <c r="L11" s="17"/>
      <c r="M11" s="17" t="s">
        <v>520</v>
      </c>
      <c r="AD11" s="3" t="s">
        <v>103</v>
      </c>
    </row>
    <row r="12" spans="1:30" s="5" customFormat="1" ht="19.5" customHeight="1">
      <c r="A12" s="11" t="s">
        <v>499</v>
      </c>
      <c r="B12" s="96" t="s">
        <v>13</v>
      </c>
      <c r="C12" s="183"/>
      <c r="D12" s="183"/>
      <c r="E12" s="183"/>
      <c r="F12" s="183"/>
      <c r="H12" s="17" t="s">
        <v>40</v>
      </c>
      <c r="J12" s="17"/>
      <c r="K12" s="17"/>
      <c r="L12" s="17"/>
      <c r="M12" s="17" t="s">
        <v>519</v>
      </c>
      <c r="N12" s="16"/>
      <c r="AD12" s="3" t="s">
        <v>106</v>
      </c>
    </row>
    <row r="13" spans="1:30" s="5" customFormat="1" ht="19.5" customHeight="1">
      <c r="A13" s="111"/>
      <c r="B13" s="101" t="s">
        <v>504</v>
      </c>
      <c r="C13" s="163"/>
      <c r="D13" s="164"/>
      <c r="E13" s="164"/>
      <c r="F13" s="165"/>
      <c r="H13" s="17" t="s">
        <v>41</v>
      </c>
      <c r="J13" s="17"/>
      <c r="K13" s="17"/>
      <c r="L13" s="17"/>
      <c r="M13" s="17" t="s">
        <v>77</v>
      </c>
      <c r="N13" s="16"/>
      <c r="AD13" s="3"/>
    </row>
    <row r="14" spans="1:30" s="5" customFormat="1" ht="19.5" customHeight="1">
      <c r="A14" s="12"/>
      <c r="B14" s="101" t="s">
        <v>500</v>
      </c>
      <c r="C14" s="163"/>
      <c r="D14" s="164"/>
      <c r="E14" s="164"/>
      <c r="F14" s="165"/>
      <c r="H14" s="17" t="s">
        <v>42</v>
      </c>
      <c r="K14" s="17"/>
      <c r="L14" s="17"/>
      <c r="M14" s="17" t="s">
        <v>78</v>
      </c>
      <c r="N14" s="16"/>
      <c r="AD14" s="3"/>
    </row>
    <row r="15" spans="1:14" s="5" customFormat="1" ht="19.5" customHeight="1">
      <c r="A15" s="111"/>
      <c r="B15" s="101" t="s">
        <v>501</v>
      </c>
      <c r="C15" s="163"/>
      <c r="D15" s="164"/>
      <c r="E15" s="164"/>
      <c r="F15" s="165"/>
      <c r="H15" s="17" t="s">
        <v>43</v>
      </c>
      <c r="K15" s="17"/>
      <c r="L15" s="17"/>
      <c r="M15" s="17" t="s">
        <v>79</v>
      </c>
      <c r="N15" s="16"/>
    </row>
    <row r="16" spans="1:14" s="5" customFormat="1" ht="19.5" customHeight="1">
      <c r="A16" s="12"/>
      <c r="B16" s="102" t="s">
        <v>529</v>
      </c>
      <c r="C16" s="163"/>
      <c r="D16" s="164"/>
      <c r="E16" s="164"/>
      <c r="F16" s="165"/>
      <c r="H16" s="17" t="s">
        <v>506</v>
      </c>
      <c r="I16" s="4"/>
      <c r="K16" s="17"/>
      <c r="L16" s="17"/>
      <c r="M16" s="17" t="s">
        <v>72</v>
      </c>
      <c r="N16" s="16"/>
    </row>
    <row r="17" spans="1:14" s="5" customFormat="1" ht="18.75" customHeight="1">
      <c r="A17" s="85"/>
      <c r="B17" s="103"/>
      <c r="C17" s="173"/>
      <c r="D17" s="173"/>
      <c r="E17" s="173"/>
      <c r="F17" s="173"/>
      <c r="H17" s="17" t="s">
        <v>507</v>
      </c>
      <c r="I17" s="4"/>
      <c r="K17" s="17"/>
      <c r="L17" s="17"/>
      <c r="M17" s="17" t="s">
        <v>70</v>
      </c>
      <c r="N17" s="16"/>
    </row>
    <row r="18" spans="1:30" s="5" customFormat="1" ht="19.5" customHeight="1">
      <c r="A18" s="11" t="s">
        <v>502</v>
      </c>
      <c r="B18" s="96" t="s">
        <v>503</v>
      </c>
      <c r="C18" s="183"/>
      <c r="D18" s="183"/>
      <c r="E18" s="183"/>
      <c r="F18" s="183"/>
      <c r="H18" s="17" t="s">
        <v>508</v>
      </c>
      <c r="K18" s="17"/>
      <c r="L18" s="17"/>
      <c r="M18" s="5" t="s">
        <v>89</v>
      </c>
      <c r="N18" s="16"/>
      <c r="AD18" s="3" t="s">
        <v>106</v>
      </c>
    </row>
    <row r="19" spans="1:30" s="5" customFormat="1" ht="24.75" customHeight="1">
      <c r="A19" s="206" t="s">
        <v>524</v>
      </c>
      <c r="B19" s="148" t="s">
        <v>542</v>
      </c>
      <c r="C19" s="163"/>
      <c r="D19" s="164"/>
      <c r="E19" s="164"/>
      <c r="F19" s="165"/>
      <c r="H19" s="17" t="s">
        <v>509</v>
      </c>
      <c r="K19" s="17"/>
      <c r="L19" s="17"/>
      <c r="M19" s="217" t="s">
        <v>547</v>
      </c>
      <c r="N19" s="16"/>
      <c r="AD19" s="3"/>
    </row>
    <row r="20" spans="1:30" s="5" customFormat="1" ht="19.5" customHeight="1">
      <c r="A20" s="207"/>
      <c r="B20" s="101" t="s">
        <v>523</v>
      </c>
      <c r="C20" s="163"/>
      <c r="D20" s="164"/>
      <c r="E20" s="164"/>
      <c r="F20" s="165"/>
      <c r="H20" s="17" t="s">
        <v>510</v>
      </c>
      <c r="K20" s="17"/>
      <c r="L20" s="17"/>
      <c r="M20" s="17" t="s">
        <v>90</v>
      </c>
      <c r="N20" s="16"/>
      <c r="AD20" s="3"/>
    </row>
    <row r="21" spans="1:14" s="5" customFormat="1" ht="19.5" customHeight="1">
      <c r="A21" s="12"/>
      <c r="B21" s="102" t="s">
        <v>528</v>
      </c>
      <c r="C21" s="174"/>
      <c r="D21" s="173"/>
      <c r="E21" s="173"/>
      <c r="F21" s="175"/>
      <c r="H21" s="17" t="s">
        <v>511</v>
      </c>
      <c r="I21" s="4"/>
      <c r="K21" s="17"/>
      <c r="L21" s="17"/>
      <c r="M21" s="17" t="s">
        <v>80</v>
      </c>
      <c r="N21" s="16"/>
    </row>
    <row r="22" spans="1:14" s="5" customFormat="1" ht="18.75" customHeight="1">
      <c r="A22" s="12"/>
      <c r="B22" s="142" t="s">
        <v>538</v>
      </c>
      <c r="C22" s="163"/>
      <c r="D22" s="164"/>
      <c r="E22" s="164"/>
      <c r="F22" s="165"/>
      <c r="H22" s="17" t="s">
        <v>543</v>
      </c>
      <c r="I22" s="154"/>
      <c r="J22" s="154"/>
      <c r="K22" s="17"/>
      <c r="L22" s="17"/>
      <c r="M22" s="17"/>
      <c r="N22" s="23"/>
    </row>
    <row r="23" spans="1:14" s="5" customFormat="1" ht="18.75" customHeight="1">
      <c r="A23" s="12"/>
      <c r="B23" s="96" t="s">
        <v>530</v>
      </c>
      <c r="C23" s="139"/>
      <c r="D23" s="139"/>
      <c r="E23" s="139"/>
      <c r="F23" s="140"/>
      <c r="H23" s="17"/>
      <c r="I23" s="154"/>
      <c r="J23" s="17"/>
      <c r="K23" s="17"/>
      <c r="L23" s="17"/>
      <c r="M23" s="17"/>
      <c r="N23" s="23"/>
    </row>
    <row r="24" spans="1:14" s="5" customFormat="1" ht="19.5" customHeight="1">
      <c r="A24" s="13"/>
      <c r="B24" s="103"/>
      <c r="C24" s="173"/>
      <c r="D24" s="173"/>
      <c r="E24" s="173"/>
      <c r="F24" s="173"/>
      <c r="H24" s="17" t="s">
        <v>512</v>
      </c>
      <c r="I24" s="154"/>
      <c r="J24" s="17"/>
      <c r="K24" s="17"/>
      <c r="L24" s="17"/>
      <c r="M24" s="154"/>
      <c r="N24" s="23"/>
    </row>
    <row r="25" spans="1:13" s="5" customFormat="1" ht="19.5" customHeight="1">
      <c r="A25" s="11" t="s">
        <v>15</v>
      </c>
      <c r="B25" s="104" t="s">
        <v>16</v>
      </c>
      <c r="C25" s="167"/>
      <c r="D25" s="167"/>
      <c r="E25" s="167"/>
      <c r="F25" s="167"/>
      <c r="H25" s="17" t="s">
        <v>513</v>
      </c>
      <c r="I25" s="154"/>
      <c r="J25" s="155" t="s">
        <v>12</v>
      </c>
      <c r="K25" s="17"/>
      <c r="L25" s="156"/>
      <c r="M25" s="154"/>
    </row>
    <row r="26" spans="1:13" s="5" customFormat="1" ht="20.25" customHeight="1">
      <c r="A26" s="12"/>
      <c r="B26" s="105" t="s">
        <v>17</v>
      </c>
      <c r="C26" s="168"/>
      <c r="D26" s="169"/>
      <c r="E26" s="169"/>
      <c r="F26" s="170"/>
      <c r="H26" s="17" t="s">
        <v>514</v>
      </c>
      <c r="I26" s="154"/>
      <c r="J26" s="154" t="s">
        <v>87</v>
      </c>
      <c r="K26" s="17"/>
      <c r="L26" s="17"/>
      <c r="M26" s="154"/>
    </row>
    <row r="27" spans="1:13" s="5" customFormat="1" ht="35.25" customHeight="1">
      <c r="A27" s="6"/>
      <c r="B27" s="145" t="s">
        <v>546</v>
      </c>
      <c r="C27" s="162"/>
      <c r="D27" s="21"/>
      <c r="E27" s="21"/>
      <c r="F27" s="161"/>
      <c r="H27" s="17" t="s">
        <v>515</v>
      </c>
      <c r="I27" s="154"/>
      <c r="J27" s="156" t="s">
        <v>107</v>
      </c>
      <c r="K27" s="17"/>
      <c r="L27" s="17"/>
      <c r="M27" s="154"/>
    </row>
    <row r="28" spans="1:13" s="5" customFormat="1" ht="19.5" customHeight="1">
      <c r="A28" s="6"/>
      <c r="B28" s="152"/>
      <c r="C28" s="151"/>
      <c r="D28" s="153"/>
      <c r="E28" s="153"/>
      <c r="F28" s="153"/>
      <c r="H28" s="17" t="s">
        <v>516</v>
      </c>
      <c r="I28" s="154"/>
      <c r="J28" s="156" t="s">
        <v>526</v>
      </c>
      <c r="K28" s="17"/>
      <c r="L28" s="17"/>
      <c r="M28" s="154"/>
    </row>
    <row r="29" spans="1:19" s="5" customFormat="1" ht="19.5" customHeight="1">
      <c r="A29" s="11" t="s">
        <v>18</v>
      </c>
      <c r="B29" s="126" t="s">
        <v>19</v>
      </c>
      <c r="C29" s="129"/>
      <c r="D29" s="127" t="s">
        <v>525</v>
      </c>
      <c r="E29" s="110"/>
      <c r="F29" s="109"/>
      <c r="H29" s="17" t="s">
        <v>517</v>
      </c>
      <c r="I29" s="119"/>
      <c r="J29" s="119" t="s">
        <v>14</v>
      </c>
      <c r="K29" s="155"/>
      <c r="L29" s="155"/>
      <c r="M29" s="156"/>
      <c r="N29" s="23"/>
      <c r="O29" s="3"/>
      <c r="P29" s="6"/>
      <c r="Q29" s="3"/>
      <c r="R29" s="4"/>
      <c r="S29" s="3"/>
    </row>
    <row r="30" spans="1:14" ht="19.5" customHeight="1">
      <c r="A30" s="12"/>
      <c r="B30" s="96" t="s">
        <v>535</v>
      </c>
      <c r="C30" s="128"/>
      <c r="D30" s="24"/>
      <c r="E30" s="171" t="s">
        <v>540</v>
      </c>
      <c r="F30" s="172"/>
      <c r="H30" s="17"/>
      <c r="I30" s="119"/>
      <c r="J30" s="119"/>
      <c r="K30" s="155"/>
      <c r="L30" s="155"/>
      <c r="M30" s="156" t="s">
        <v>46</v>
      </c>
      <c r="N30" s="23"/>
    </row>
    <row r="31" spans="1:14" ht="19.5" customHeight="1">
      <c r="A31" s="147"/>
      <c r="B31" s="145" t="s">
        <v>539</v>
      </c>
      <c r="C31" s="162"/>
      <c r="D31" s="24"/>
      <c r="E31" s="143"/>
      <c r="F31" s="144"/>
      <c r="H31" s="17"/>
      <c r="I31" s="119"/>
      <c r="J31" s="119"/>
      <c r="K31" s="155"/>
      <c r="L31" s="155"/>
      <c r="M31" s="156" t="s">
        <v>81</v>
      </c>
      <c r="N31" s="23"/>
    </row>
    <row r="32" spans="1:14" ht="23.25" customHeight="1">
      <c r="A32" s="6"/>
      <c r="B32" s="96" t="s">
        <v>536</v>
      </c>
      <c r="C32" s="128"/>
      <c r="D32" s="35"/>
      <c r="E32" s="35"/>
      <c r="F32" s="133"/>
      <c r="H32" s="17"/>
      <c r="I32" s="119"/>
      <c r="J32" s="119"/>
      <c r="K32" s="155"/>
      <c r="L32" s="155"/>
      <c r="M32" s="156" t="s">
        <v>57</v>
      </c>
      <c r="N32" s="23"/>
    </row>
    <row r="33" spans="1:14" ht="26.25" customHeight="1">
      <c r="A33" s="6"/>
      <c r="B33" s="96"/>
      <c r="C33" s="29"/>
      <c r="D33" s="34" t="s">
        <v>95</v>
      </c>
      <c r="E33" s="35"/>
      <c r="F33" s="36"/>
      <c r="H33" s="119"/>
      <c r="I33" s="119"/>
      <c r="J33" s="155"/>
      <c r="K33" s="155"/>
      <c r="L33" s="155"/>
      <c r="M33" s="156"/>
      <c r="N33" s="23"/>
    </row>
    <row r="34" spans="1:36" ht="19.5" customHeight="1">
      <c r="A34" s="14"/>
      <c r="C34" s="166"/>
      <c r="D34" s="166"/>
      <c r="E34" s="166"/>
      <c r="F34" s="166"/>
      <c r="H34" s="154" t="s">
        <v>531</v>
      </c>
      <c r="I34" s="119"/>
      <c r="J34" s="155"/>
      <c r="K34" s="155"/>
      <c r="L34" s="155"/>
      <c r="M34" s="156"/>
      <c r="N34" s="23"/>
      <c r="AJ34" s="5" t="s">
        <v>97</v>
      </c>
    </row>
    <row r="35" spans="1:36" ht="19.5" customHeight="1">
      <c r="A35" s="11" t="s">
        <v>20</v>
      </c>
      <c r="B35" s="29"/>
      <c r="C35" s="112"/>
      <c r="D35" s="113"/>
      <c r="E35" s="114"/>
      <c r="F35" s="115"/>
      <c r="H35" s="157" t="s">
        <v>21</v>
      </c>
      <c r="I35" s="119"/>
      <c r="J35" s="154"/>
      <c r="K35" s="155"/>
      <c r="L35" s="155"/>
      <c r="M35" s="156"/>
      <c r="N35" s="23"/>
      <c r="AJ35" s="5"/>
    </row>
    <row r="36" spans="1:36" ht="19.5" customHeight="1">
      <c r="A36" s="12"/>
      <c r="B36" s="145" t="s">
        <v>532</v>
      </c>
      <c r="C36" s="179"/>
      <c r="D36" s="180"/>
      <c r="E36" s="210"/>
      <c r="F36" s="86"/>
      <c r="H36" s="157" t="s">
        <v>25</v>
      </c>
      <c r="I36" s="119"/>
      <c r="J36" s="154"/>
      <c r="K36" s="155"/>
      <c r="L36" s="154"/>
      <c r="M36" s="156"/>
      <c r="N36" s="23"/>
      <c r="AJ36" s="5" t="s">
        <v>98</v>
      </c>
    </row>
    <row r="37" spans="1:36" ht="20.25" customHeight="1">
      <c r="A37" s="12"/>
      <c r="B37" s="108" t="s">
        <v>22</v>
      </c>
      <c r="C37" s="124" t="s">
        <v>91</v>
      </c>
      <c r="D37" s="124" t="s">
        <v>23</v>
      </c>
      <c r="E37" s="124" t="s">
        <v>24</v>
      </c>
      <c r="F37" s="38" t="s">
        <v>84</v>
      </c>
      <c r="H37" s="157" t="s">
        <v>27</v>
      </c>
      <c r="I37" s="119"/>
      <c r="J37" s="155"/>
      <c r="K37" s="156"/>
      <c r="L37" s="154"/>
      <c r="M37" s="156"/>
      <c r="AJ37" s="5" t="s">
        <v>104</v>
      </c>
    </row>
    <row r="38" spans="1:36" ht="20.25" customHeight="1">
      <c r="A38" s="12"/>
      <c r="B38" s="106" t="s">
        <v>26</v>
      </c>
      <c r="C38" s="135"/>
      <c r="D38" s="135"/>
      <c r="E38" s="136"/>
      <c r="F38" s="27"/>
      <c r="H38" s="156" t="s">
        <v>45</v>
      </c>
      <c r="I38" s="119"/>
      <c r="J38" s="155"/>
      <c r="K38" s="155"/>
      <c r="L38" s="155"/>
      <c r="M38" s="158"/>
      <c r="AJ38" s="5" t="s">
        <v>105</v>
      </c>
    </row>
    <row r="39" spans="1:36" ht="20.25" customHeight="1">
      <c r="A39" s="12"/>
      <c r="B39" s="149" t="s">
        <v>544</v>
      </c>
      <c r="C39" s="136"/>
      <c r="D39" s="137"/>
      <c r="E39" s="136"/>
      <c r="F39" s="27"/>
      <c r="H39" s="119" t="s">
        <v>46</v>
      </c>
      <c r="I39" s="119"/>
      <c r="J39" s="155"/>
      <c r="K39" s="155"/>
      <c r="L39" s="155"/>
      <c r="M39" s="158"/>
      <c r="AJ39" s="3" t="s">
        <v>99</v>
      </c>
    </row>
    <row r="40" spans="1:36" ht="20.25" customHeight="1">
      <c r="A40" s="12"/>
      <c r="B40" s="107" t="s">
        <v>85</v>
      </c>
      <c r="C40" s="135"/>
      <c r="D40" s="134"/>
      <c r="E40" s="135"/>
      <c r="F40" s="27"/>
      <c r="H40" s="154"/>
      <c r="I40" s="154"/>
      <c r="J40" s="155"/>
      <c r="K40" s="155"/>
      <c r="L40" s="155"/>
      <c r="M40" s="158"/>
      <c r="O40" s="5"/>
      <c r="P40" s="5"/>
      <c r="Q40" s="5"/>
      <c r="R40" s="5"/>
      <c r="S40" s="5"/>
      <c r="AJ40" s="3" t="s">
        <v>100</v>
      </c>
    </row>
    <row r="41" spans="1:36" s="5" customFormat="1" ht="20.25" customHeight="1">
      <c r="A41" s="12"/>
      <c r="B41" s="96" t="s">
        <v>108</v>
      </c>
      <c r="C41" s="135"/>
      <c r="D41" s="134"/>
      <c r="E41" s="135"/>
      <c r="F41" s="28"/>
      <c r="H41" s="159"/>
      <c r="I41" s="154"/>
      <c r="J41" s="155"/>
      <c r="K41" s="154"/>
      <c r="L41" s="155"/>
      <c r="M41" s="158"/>
      <c r="N41" s="16"/>
      <c r="AJ41" s="3" t="s">
        <v>101</v>
      </c>
    </row>
    <row r="42" spans="1:36" s="5" customFormat="1" ht="20.25" customHeight="1">
      <c r="A42" s="12"/>
      <c r="B42" s="106" t="s">
        <v>29</v>
      </c>
      <c r="C42" s="25"/>
      <c r="D42" s="150" t="s">
        <v>545</v>
      </c>
      <c r="E42" s="211"/>
      <c r="F42" s="212"/>
      <c r="H42" s="154"/>
      <c r="I42" s="119"/>
      <c r="J42" s="155"/>
      <c r="K42" s="154"/>
      <c r="L42" s="155"/>
      <c r="M42" s="158"/>
      <c r="N42" s="16"/>
      <c r="O42" s="3"/>
      <c r="P42" s="3"/>
      <c r="Q42" s="3"/>
      <c r="R42" s="3"/>
      <c r="S42" s="3"/>
      <c r="AJ42" s="3" t="s">
        <v>102</v>
      </c>
    </row>
    <row r="43" spans="2:36" ht="20.25" customHeight="1">
      <c r="B43" s="96" t="s">
        <v>30</v>
      </c>
      <c r="C43" s="19" t="s">
        <v>44</v>
      </c>
      <c r="D43" s="18"/>
      <c r="E43" s="131" t="s">
        <v>533</v>
      </c>
      <c r="F43" s="130"/>
      <c r="H43" s="154"/>
      <c r="I43" s="119"/>
      <c r="J43" s="155"/>
      <c r="K43" s="155"/>
      <c r="L43" s="155"/>
      <c r="M43" s="155"/>
      <c r="AJ43" s="3" t="s">
        <v>103</v>
      </c>
    </row>
    <row r="44" spans="2:36" ht="21" customHeight="1">
      <c r="B44" s="3" t="s">
        <v>110</v>
      </c>
      <c r="H44" s="154"/>
      <c r="I44" s="119"/>
      <c r="J44" s="155"/>
      <c r="K44" s="155"/>
      <c r="L44" s="155"/>
      <c r="M44" s="155"/>
      <c r="AJ44" s="3" t="s">
        <v>106</v>
      </c>
    </row>
    <row r="45" spans="2:13" ht="15" customHeight="1">
      <c r="B45" s="5" t="s">
        <v>109</v>
      </c>
      <c r="H45" s="119"/>
      <c r="I45" s="119"/>
      <c r="J45" s="155"/>
      <c r="K45" s="155"/>
      <c r="L45" s="155"/>
      <c r="M45" s="155"/>
    </row>
    <row r="46" spans="2:13" ht="11.25">
      <c r="B46" s="5"/>
      <c r="H46" s="119"/>
      <c r="I46" s="119"/>
      <c r="J46" s="155"/>
      <c r="K46" s="155"/>
      <c r="L46" s="155"/>
      <c r="M46" s="155"/>
    </row>
    <row r="47" spans="2:13" ht="11.25">
      <c r="B47" s="37" t="s">
        <v>94</v>
      </c>
      <c r="H47" s="119"/>
      <c r="I47" s="119"/>
      <c r="J47" s="155"/>
      <c r="K47" s="155"/>
      <c r="L47" s="155"/>
      <c r="M47" s="155"/>
    </row>
    <row r="48" spans="8:13" ht="11.25">
      <c r="H48" s="119"/>
      <c r="I48" s="119"/>
      <c r="J48" s="155"/>
      <c r="K48" s="155"/>
      <c r="L48" s="155"/>
      <c r="M48" s="155"/>
    </row>
    <row r="49" spans="1:13" ht="12">
      <c r="A49" s="146" t="s">
        <v>541</v>
      </c>
      <c r="B49" s="197"/>
      <c r="C49" s="198"/>
      <c r="D49" s="198"/>
      <c r="E49" s="198"/>
      <c r="F49" s="199"/>
      <c r="H49" s="119"/>
      <c r="I49" s="119"/>
      <c r="J49" s="155"/>
      <c r="K49" s="160"/>
      <c r="L49" s="121"/>
      <c r="M49" s="121"/>
    </row>
    <row r="50" spans="2:13" ht="21.75" customHeight="1">
      <c r="B50" s="200"/>
      <c r="C50" s="201"/>
      <c r="D50" s="201"/>
      <c r="E50" s="201"/>
      <c r="F50" s="202"/>
      <c r="H50" s="119"/>
      <c r="I50" s="119"/>
      <c r="J50" s="155"/>
      <c r="K50" s="155"/>
      <c r="L50" s="155"/>
      <c r="M50" s="155"/>
    </row>
    <row r="51" spans="2:13" ht="11.25">
      <c r="B51" s="200"/>
      <c r="C51" s="201"/>
      <c r="D51" s="201"/>
      <c r="E51" s="201"/>
      <c r="F51" s="202"/>
      <c r="H51" s="119"/>
      <c r="I51" s="119"/>
      <c r="J51" s="155"/>
      <c r="K51" s="155"/>
      <c r="L51" s="155"/>
      <c r="M51" s="155"/>
    </row>
    <row r="52" spans="2:13" ht="11.25">
      <c r="B52" s="203"/>
      <c r="C52" s="204"/>
      <c r="D52" s="204"/>
      <c r="E52" s="204"/>
      <c r="F52" s="205"/>
      <c r="H52" s="119"/>
      <c r="I52" s="119"/>
      <c r="J52" s="119"/>
      <c r="K52" s="155"/>
      <c r="L52" s="155"/>
      <c r="M52" s="155"/>
    </row>
    <row r="53" spans="8:18" ht="46.5" customHeight="1">
      <c r="H53" s="154"/>
      <c r="I53" s="119"/>
      <c r="J53" s="155"/>
      <c r="K53" s="155"/>
      <c r="L53" s="155"/>
      <c r="M53" s="156"/>
      <c r="N53" s="23"/>
      <c r="P53" s="6"/>
      <c r="R53" s="4"/>
    </row>
    <row r="54" spans="1:14" ht="20.25" customHeight="1">
      <c r="A54" s="33" t="s">
        <v>93</v>
      </c>
      <c r="B54" s="105" t="s">
        <v>527</v>
      </c>
      <c r="C54" s="208"/>
      <c r="D54" s="209"/>
      <c r="E54" s="31"/>
      <c r="F54" s="29"/>
      <c r="H54" s="154"/>
      <c r="I54" s="119"/>
      <c r="J54" s="155"/>
      <c r="K54" s="155"/>
      <c r="L54" s="155"/>
      <c r="M54" s="156"/>
      <c r="N54" s="26"/>
    </row>
    <row r="55" spans="1:14" ht="20.25" customHeight="1">
      <c r="A55" s="30"/>
      <c r="B55" s="123" t="s">
        <v>22</v>
      </c>
      <c r="C55" s="124" t="s">
        <v>91</v>
      </c>
      <c r="D55" s="124" t="s">
        <v>23</v>
      </c>
      <c r="E55" s="124" t="s">
        <v>24</v>
      </c>
      <c r="F55" s="38" t="s">
        <v>84</v>
      </c>
      <c r="H55" s="154"/>
      <c r="I55" s="119"/>
      <c r="J55" s="156"/>
      <c r="K55" s="155"/>
      <c r="L55" s="155"/>
      <c r="M55" s="156"/>
      <c r="N55" s="26"/>
    </row>
    <row r="56" spans="1:14" ht="20.25" customHeight="1">
      <c r="A56" s="30"/>
      <c r="B56" s="106" t="s">
        <v>26</v>
      </c>
      <c r="C56" s="132"/>
      <c r="D56" s="132"/>
      <c r="E56" s="138"/>
      <c r="F56" s="27"/>
      <c r="H56" s="154"/>
      <c r="I56" s="119"/>
      <c r="J56" s="156"/>
      <c r="K56" s="155"/>
      <c r="L56" s="156"/>
      <c r="M56" s="156"/>
      <c r="N56" s="26"/>
    </row>
    <row r="57" spans="1:14" ht="20.25" customHeight="1">
      <c r="A57" s="30"/>
      <c r="B57" s="107" t="s">
        <v>86</v>
      </c>
      <c r="C57" s="194" t="s">
        <v>534</v>
      </c>
      <c r="D57" s="195"/>
      <c r="E57" s="196"/>
      <c r="F57" s="27"/>
      <c r="H57" s="154"/>
      <c r="I57" s="119"/>
      <c r="J57" s="156"/>
      <c r="K57" s="155"/>
      <c r="L57" s="156"/>
      <c r="M57" s="156"/>
      <c r="N57" s="26"/>
    </row>
    <row r="58" spans="1:14" ht="20.25" customHeight="1">
      <c r="A58" s="30"/>
      <c r="B58" s="107" t="s">
        <v>85</v>
      </c>
      <c r="C58" s="194" t="s">
        <v>534</v>
      </c>
      <c r="D58" s="195"/>
      <c r="E58" s="196"/>
      <c r="F58" s="27"/>
      <c r="H58" s="154"/>
      <c r="I58" s="119"/>
      <c r="J58" s="156"/>
      <c r="K58" s="155"/>
      <c r="L58" s="156"/>
      <c r="M58" s="156"/>
      <c r="N58" s="26"/>
    </row>
    <row r="59" spans="1:14" ht="20.25" customHeight="1">
      <c r="A59" s="30"/>
      <c r="B59" s="96" t="s">
        <v>28</v>
      </c>
      <c r="C59" s="194" t="s">
        <v>534</v>
      </c>
      <c r="D59" s="195"/>
      <c r="E59" s="196"/>
      <c r="F59" s="28"/>
      <c r="H59" s="154"/>
      <c r="I59" s="119"/>
      <c r="J59" s="156"/>
      <c r="K59" s="155"/>
      <c r="L59" s="156"/>
      <c r="M59" s="156"/>
      <c r="N59" s="26"/>
    </row>
    <row r="60" spans="1:13" ht="20.25" customHeight="1">
      <c r="A60" s="30"/>
      <c r="B60" s="116"/>
      <c r="C60"/>
      <c r="D60"/>
      <c r="H60" s="154"/>
      <c r="I60" s="119"/>
      <c r="J60" s="156"/>
      <c r="K60" s="155"/>
      <c r="L60" s="156"/>
      <c r="M60" s="156"/>
    </row>
    <row r="61" spans="1:13" ht="20.25" customHeight="1">
      <c r="A61" s="32"/>
      <c r="B61" s="117" t="s">
        <v>527</v>
      </c>
      <c r="C61" s="20"/>
      <c r="D61" s="21"/>
      <c r="E61" s="31"/>
      <c r="F61" s="29" t="s">
        <v>92</v>
      </c>
      <c r="H61" s="154"/>
      <c r="I61" s="119"/>
      <c r="J61" s="156"/>
      <c r="K61" s="156"/>
      <c r="L61" s="156"/>
      <c r="M61" s="156"/>
    </row>
    <row r="62" spans="1:13" ht="20.25" customHeight="1">
      <c r="A62" s="30"/>
      <c r="B62" s="123" t="s">
        <v>22</v>
      </c>
      <c r="C62" s="124" t="s">
        <v>91</v>
      </c>
      <c r="D62" s="124" t="s">
        <v>23</v>
      </c>
      <c r="E62" s="124" t="s">
        <v>24</v>
      </c>
      <c r="F62" s="38" t="s">
        <v>84</v>
      </c>
      <c r="H62" s="154"/>
      <c r="I62" s="119"/>
      <c r="J62" s="158"/>
      <c r="K62" s="156"/>
      <c r="L62" s="156"/>
      <c r="M62" s="156"/>
    </row>
    <row r="63" spans="1:13" ht="20.25" customHeight="1">
      <c r="A63" s="30"/>
      <c r="B63" s="106" t="s">
        <v>26</v>
      </c>
      <c r="C63" s="132"/>
      <c r="D63" s="132"/>
      <c r="E63" s="138"/>
      <c r="F63" s="27"/>
      <c r="H63" s="154"/>
      <c r="I63" s="119"/>
      <c r="J63" s="158"/>
      <c r="K63" s="156"/>
      <c r="L63" s="158"/>
      <c r="M63" s="156"/>
    </row>
    <row r="64" spans="1:13" ht="20.25" customHeight="1">
      <c r="A64" s="30"/>
      <c r="B64" s="107" t="s">
        <v>86</v>
      </c>
      <c r="C64" s="194" t="s">
        <v>534</v>
      </c>
      <c r="D64" s="195"/>
      <c r="E64" s="196"/>
      <c r="F64" s="27"/>
      <c r="H64" s="154"/>
      <c r="I64" s="119"/>
      <c r="J64" s="158"/>
      <c r="K64" s="156"/>
      <c r="L64" s="158"/>
      <c r="M64" s="156"/>
    </row>
    <row r="65" spans="2:13" ht="20.25" customHeight="1">
      <c r="B65" s="107" t="s">
        <v>85</v>
      </c>
      <c r="C65" s="194" t="s">
        <v>534</v>
      </c>
      <c r="D65" s="195"/>
      <c r="E65" s="196"/>
      <c r="F65" s="27"/>
      <c r="H65" s="154"/>
      <c r="I65" s="119"/>
      <c r="J65" s="158"/>
      <c r="K65" s="156"/>
      <c r="L65" s="158"/>
      <c r="M65" s="156"/>
    </row>
    <row r="66" spans="2:13" ht="20.25" customHeight="1">
      <c r="B66" s="96" t="s">
        <v>28</v>
      </c>
      <c r="C66" s="194" t="s">
        <v>534</v>
      </c>
      <c r="D66" s="195"/>
      <c r="E66" s="196"/>
      <c r="F66" s="28"/>
      <c r="H66" s="119"/>
      <c r="I66" s="119"/>
      <c r="J66" s="155"/>
      <c r="K66" s="156"/>
      <c r="L66" s="158"/>
      <c r="M66" s="156"/>
    </row>
    <row r="67" spans="2:13" ht="20.25" customHeight="1">
      <c r="B67" s="118"/>
      <c r="H67" s="119"/>
      <c r="I67" s="119"/>
      <c r="J67" s="155"/>
      <c r="K67" s="156"/>
      <c r="L67" s="155"/>
      <c r="M67" s="156"/>
    </row>
    <row r="68" spans="1:13" ht="20.25" customHeight="1">
      <c r="A68" s="32"/>
      <c r="B68" s="117" t="s">
        <v>527</v>
      </c>
      <c r="C68" s="20"/>
      <c r="D68" s="21"/>
      <c r="E68" s="31"/>
      <c r="F68" s="29" t="s">
        <v>92</v>
      </c>
      <c r="H68" s="119"/>
      <c r="I68" s="119"/>
      <c r="J68" s="156"/>
      <c r="K68" s="158"/>
      <c r="L68" s="155"/>
      <c r="M68" s="156"/>
    </row>
    <row r="69" spans="2:13" ht="20.25" customHeight="1">
      <c r="B69" s="123" t="s">
        <v>22</v>
      </c>
      <c r="C69" s="124" t="s">
        <v>91</v>
      </c>
      <c r="D69" s="124" t="s">
        <v>23</v>
      </c>
      <c r="E69" s="124" t="s">
        <v>24</v>
      </c>
      <c r="F69" s="38" t="s">
        <v>84</v>
      </c>
      <c r="H69" s="119"/>
      <c r="I69" s="119"/>
      <c r="J69" s="156"/>
      <c r="K69" s="158"/>
      <c r="L69" s="156"/>
      <c r="M69" s="156"/>
    </row>
    <row r="70" spans="2:13" ht="20.25" customHeight="1">
      <c r="B70" s="106" t="s">
        <v>26</v>
      </c>
      <c r="C70" s="132"/>
      <c r="D70" s="132"/>
      <c r="E70" s="138"/>
      <c r="F70" s="27"/>
      <c r="H70" s="119"/>
      <c r="I70" s="119"/>
      <c r="J70" s="156"/>
      <c r="K70" s="158"/>
      <c r="L70" s="156"/>
      <c r="M70" s="156"/>
    </row>
    <row r="71" spans="2:13" ht="20.25" customHeight="1">
      <c r="B71" s="107" t="s">
        <v>86</v>
      </c>
      <c r="C71" s="194" t="s">
        <v>534</v>
      </c>
      <c r="D71" s="195"/>
      <c r="E71" s="196"/>
      <c r="F71" s="27"/>
      <c r="H71" s="119"/>
      <c r="I71" s="119"/>
      <c r="J71" s="156"/>
      <c r="K71" s="158"/>
      <c r="L71" s="156"/>
      <c r="M71" s="156"/>
    </row>
    <row r="72" spans="2:13" ht="20.25" customHeight="1">
      <c r="B72" s="107" t="s">
        <v>85</v>
      </c>
      <c r="C72" s="194" t="s">
        <v>534</v>
      </c>
      <c r="D72" s="195"/>
      <c r="E72" s="196"/>
      <c r="F72" s="27"/>
      <c r="H72" s="119"/>
      <c r="I72" s="119"/>
      <c r="J72" s="156"/>
      <c r="K72" s="155"/>
      <c r="L72" s="156"/>
      <c r="M72" s="156"/>
    </row>
    <row r="73" spans="2:13" ht="20.25" customHeight="1">
      <c r="B73" s="96" t="s">
        <v>28</v>
      </c>
      <c r="C73" s="194" t="s">
        <v>534</v>
      </c>
      <c r="D73" s="195"/>
      <c r="E73" s="196"/>
      <c r="F73" s="28"/>
      <c r="H73" s="119"/>
      <c r="I73" s="119"/>
      <c r="J73" s="156"/>
      <c r="K73" s="155"/>
      <c r="L73" s="156"/>
      <c r="M73" s="156"/>
    </row>
    <row r="74" spans="2:13" ht="20.25" customHeight="1">
      <c r="B74" s="118"/>
      <c r="C74" s="119"/>
      <c r="D74" s="119"/>
      <c r="E74" s="119"/>
      <c r="H74" s="119"/>
      <c r="I74" s="119"/>
      <c r="J74" s="156"/>
      <c r="K74" s="156"/>
      <c r="L74" s="156"/>
      <c r="M74" s="156"/>
    </row>
    <row r="75" spans="1:13" ht="20.25" customHeight="1">
      <c r="A75" s="32"/>
      <c r="B75" s="105" t="s">
        <v>527</v>
      </c>
      <c r="C75" s="120"/>
      <c r="D75" s="121"/>
      <c r="E75" s="122"/>
      <c r="F75" s="29" t="s">
        <v>92</v>
      </c>
      <c r="H75" s="154"/>
      <c r="I75" s="119"/>
      <c r="J75" s="156"/>
      <c r="K75" s="156"/>
      <c r="L75" s="156"/>
      <c r="M75" s="156"/>
    </row>
    <row r="76" spans="2:13" ht="20.25" customHeight="1">
      <c r="B76" s="123" t="s">
        <v>22</v>
      </c>
      <c r="C76" s="125" t="s">
        <v>91</v>
      </c>
      <c r="D76" s="125" t="s">
        <v>23</v>
      </c>
      <c r="E76" s="125" t="s">
        <v>24</v>
      </c>
      <c r="F76" s="38" t="s">
        <v>84</v>
      </c>
      <c r="H76" s="154"/>
      <c r="I76" s="119"/>
      <c r="J76" s="156"/>
      <c r="K76" s="156"/>
      <c r="L76" s="156"/>
      <c r="M76" s="156"/>
    </row>
    <row r="77" spans="2:13" ht="20.25" customHeight="1">
      <c r="B77" s="106" t="s">
        <v>26</v>
      </c>
      <c r="C77" s="132"/>
      <c r="D77" s="132"/>
      <c r="E77" s="138"/>
      <c r="F77" s="27"/>
      <c r="H77" s="154"/>
      <c r="I77" s="119"/>
      <c r="J77" s="156"/>
      <c r="K77" s="156"/>
      <c r="L77" s="156"/>
      <c r="M77" s="156"/>
    </row>
    <row r="78" spans="2:13" ht="20.25" customHeight="1">
      <c r="B78" s="107" t="s">
        <v>86</v>
      </c>
      <c r="C78" s="194" t="s">
        <v>534</v>
      </c>
      <c r="D78" s="195"/>
      <c r="E78" s="196"/>
      <c r="F78" s="27"/>
      <c r="H78" s="119"/>
      <c r="I78" s="119"/>
      <c r="J78" s="156"/>
      <c r="K78" s="156"/>
      <c r="L78" s="156"/>
      <c r="M78" s="156"/>
    </row>
    <row r="79" spans="2:13" ht="20.25" customHeight="1">
      <c r="B79" s="107" t="s">
        <v>85</v>
      </c>
      <c r="C79" s="194" t="s">
        <v>534</v>
      </c>
      <c r="D79" s="195"/>
      <c r="E79" s="196"/>
      <c r="F79" s="27"/>
      <c r="H79" s="119"/>
      <c r="I79" s="119"/>
      <c r="J79" s="156"/>
      <c r="K79" s="156"/>
      <c r="L79" s="156"/>
      <c r="M79" s="156"/>
    </row>
    <row r="80" spans="2:13" ht="20.25" customHeight="1">
      <c r="B80" s="96" t="s">
        <v>28</v>
      </c>
      <c r="C80" s="194" t="s">
        <v>534</v>
      </c>
      <c r="D80" s="195"/>
      <c r="E80" s="196"/>
      <c r="F80" s="28"/>
      <c r="H80" s="119"/>
      <c r="I80" s="119"/>
      <c r="J80" s="156"/>
      <c r="K80" s="156"/>
      <c r="L80" s="156"/>
      <c r="M80" s="156"/>
    </row>
    <row r="81" spans="2:13" ht="20.25" customHeight="1">
      <c r="B81" s="118"/>
      <c r="C81" s="119"/>
      <c r="D81" s="119"/>
      <c r="E81" s="119"/>
      <c r="H81" s="119"/>
      <c r="I81" s="119"/>
      <c r="J81" s="156"/>
      <c r="K81" s="156"/>
      <c r="L81" s="156"/>
      <c r="M81" s="156"/>
    </row>
    <row r="82" spans="1:13" ht="20.25" customHeight="1">
      <c r="A82" s="32"/>
      <c r="B82" s="105" t="s">
        <v>527</v>
      </c>
      <c r="C82" s="120"/>
      <c r="D82" s="121"/>
      <c r="E82" s="122"/>
      <c r="F82" s="29" t="s">
        <v>92</v>
      </c>
      <c r="H82" s="119"/>
      <c r="I82" s="119"/>
      <c r="J82" s="156"/>
      <c r="K82" s="156"/>
      <c r="L82" s="156"/>
      <c r="M82" s="156"/>
    </row>
    <row r="83" spans="2:13" ht="20.25" customHeight="1">
      <c r="B83" s="123" t="s">
        <v>22</v>
      </c>
      <c r="C83" s="125" t="s">
        <v>91</v>
      </c>
      <c r="D83" s="125" t="s">
        <v>23</v>
      </c>
      <c r="E83" s="125" t="s">
        <v>24</v>
      </c>
      <c r="F83" s="38" t="s">
        <v>84</v>
      </c>
      <c r="H83" s="119"/>
      <c r="I83" s="119"/>
      <c r="J83" s="156"/>
      <c r="K83" s="156"/>
      <c r="L83" s="156"/>
      <c r="M83" s="156"/>
    </row>
    <row r="84" spans="2:13" ht="20.25" customHeight="1">
      <c r="B84" s="106" t="s">
        <v>26</v>
      </c>
      <c r="C84" s="132"/>
      <c r="D84" s="132"/>
      <c r="E84" s="138"/>
      <c r="F84" s="27"/>
      <c r="H84" s="119"/>
      <c r="I84" s="119"/>
      <c r="J84" s="156"/>
      <c r="K84" s="156"/>
      <c r="L84" s="156"/>
      <c r="M84" s="156"/>
    </row>
    <row r="85" spans="2:6" ht="20.25" customHeight="1">
      <c r="B85" s="107" t="s">
        <v>86</v>
      </c>
      <c r="C85" s="194" t="s">
        <v>534</v>
      </c>
      <c r="D85" s="195"/>
      <c r="E85" s="196"/>
      <c r="F85" s="27"/>
    </row>
    <row r="86" spans="2:6" ht="20.25" customHeight="1">
      <c r="B86" s="107" t="s">
        <v>85</v>
      </c>
      <c r="C86" s="194" t="s">
        <v>534</v>
      </c>
      <c r="D86" s="195"/>
      <c r="E86" s="196"/>
      <c r="F86" s="27"/>
    </row>
    <row r="87" spans="2:6" ht="20.25" customHeight="1">
      <c r="B87" s="96" t="s">
        <v>28</v>
      </c>
      <c r="C87" s="194" t="s">
        <v>534</v>
      </c>
      <c r="D87" s="195"/>
      <c r="E87" s="196"/>
      <c r="F87" s="28"/>
    </row>
    <row r="88" ht="20.25" customHeight="1">
      <c r="B88" s="118"/>
    </row>
    <row r="89" spans="1:6" ht="20.25" customHeight="1">
      <c r="A89" s="32"/>
      <c r="B89" s="105" t="s">
        <v>527</v>
      </c>
      <c r="C89" s="20"/>
      <c r="D89" s="21"/>
      <c r="E89" s="31"/>
      <c r="F89" s="29" t="s">
        <v>92</v>
      </c>
    </row>
    <row r="90" spans="2:6" ht="20.25" customHeight="1">
      <c r="B90" s="123" t="s">
        <v>22</v>
      </c>
      <c r="C90" s="124" t="s">
        <v>91</v>
      </c>
      <c r="D90" s="124" t="s">
        <v>23</v>
      </c>
      <c r="E90" s="124" t="s">
        <v>24</v>
      </c>
      <c r="F90" s="38" t="s">
        <v>84</v>
      </c>
    </row>
    <row r="91" spans="2:6" ht="20.25" customHeight="1">
      <c r="B91" s="106" t="s">
        <v>26</v>
      </c>
      <c r="C91" s="132"/>
      <c r="D91" s="132"/>
      <c r="E91" s="138"/>
      <c r="F91" s="27"/>
    </row>
    <row r="92" spans="2:6" ht="20.25" customHeight="1">
      <c r="B92" s="107" t="s">
        <v>86</v>
      </c>
      <c r="C92" s="194" t="s">
        <v>534</v>
      </c>
      <c r="D92" s="195"/>
      <c r="E92" s="196"/>
      <c r="F92" s="27"/>
    </row>
    <row r="93" spans="2:6" ht="20.25" customHeight="1">
      <c r="B93" s="107" t="s">
        <v>85</v>
      </c>
      <c r="C93" s="194" t="s">
        <v>534</v>
      </c>
      <c r="D93" s="195"/>
      <c r="E93" s="196"/>
      <c r="F93" s="27"/>
    </row>
    <row r="94" spans="2:6" ht="20.25" customHeight="1">
      <c r="B94" s="96" t="s">
        <v>28</v>
      </c>
      <c r="C94" s="194" t="s">
        <v>534</v>
      </c>
      <c r="D94" s="195"/>
      <c r="E94" s="196"/>
      <c r="F94" s="28"/>
    </row>
    <row r="95" spans="2:5" ht="19.5" customHeight="1">
      <c r="B95" s="118"/>
      <c r="C95" s="119"/>
      <c r="D95" s="119"/>
      <c r="E95" s="119"/>
    </row>
    <row r="96" spans="1:6" ht="20.25" customHeight="1">
      <c r="A96" s="32"/>
      <c r="B96" s="105" t="s">
        <v>527</v>
      </c>
      <c r="C96" s="120"/>
      <c r="D96" s="121"/>
      <c r="E96" s="122"/>
      <c r="F96" s="29" t="s">
        <v>92</v>
      </c>
    </row>
    <row r="97" spans="2:6" ht="20.25" customHeight="1">
      <c r="B97" s="123" t="s">
        <v>22</v>
      </c>
      <c r="C97" s="125" t="s">
        <v>91</v>
      </c>
      <c r="D97" s="125" t="s">
        <v>23</v>
      </c>
      <c r="E97" s="125" t="s">
        <v>24</v>
      </c>
      <c r="F97" s="38" t="s">
        <v>84</v>
      </c>
    </row>
    <row r="98" spans="2:6" ht="20.25" customHeight="1">
      <c r="B98" s="106" t="s">
        <v>26</v>
      </c>
      <c r="C98" s="132"/>
      <c r="D98" s="132"/>
      <c r="E98" s="138"/>
      <c r="F98" s="27"/>
    </row>
    <row r="99" spans="2:6" ht="20.25" customHeight="1">
      <c r="B99" s="107" t="s">
        <v>86</v>
      </c>
      <c r="C99" s="194" t="s">
        <v>534</v>
      </c>
      <c r="D99" s="195"/>
      <c r="E99" s="196"/>
      <c r="F99" s="27"/>
    </row>
    <row r="100" spans="2:6" ht="20.25" customHeight="1">
      <c r="B100" s="107" t="s">
        <v>85</v>
      </c>
      <c r="C100" s="194" t="s">
        <v>534</v>
      </c>
      <c r="D100" s="195"/>
      <c r="E100" s="196"/>
      <c r="F100" s="27"/>
    </row>
    <row r="101" spans="2:6" ht="20.25" customHeight="1">
      <c r="B101" s="96" t="s">
        <v>28</v>
      </c>
      <c r="C101" s="194" t="s">
        <v>534</v>
      </c>
      <c r="D101" s="195"/>
      <c r="E101" s="196"/>
      <c r="F101" s="28"/>
    </row>
    <row r="102" ht="19.5" customHeight="1"/>
  </sheetData>
  <sheetProtection/>
  <mergeCells count="50">
    <mergeCell ref="C101:E101"/>
    <mergeCell ref="C93:E93"/>
    <mergeCell ref="C94:E94"/>
    <mergeCell ref="C99:E99"/>
    <mergeCell ref="C100:E100"/>
    <mergeCell ref="C85:E85"/>
    <mergeCell ref="C86:E86"/>
    <mergeCell ref="C87:E87"/>
    <mergeCell ref="C92:E92"/>
    <mergeCell ref="C73:E73"/>
    <mergeCell ref="C78:E78"/>
    <mergeCell ref="C79:E79"/>
    <mergeCell ref="C80:E80"/>
    <mergeCell ref="C65:E65"/>
    <mergeCell ref="C66:E66"/>
    <mergeCell ref="C71:E71"/>
    <mergeCell ref="C72:E72"/>
    <mergeCell ref="A19:A20"/>
    <mergeCell ref="C54:D54"/>
    <mergeCell ref="C22:F22"/>
    <mergeCell ref="C36:E36"/>
    <mergeCell ref="C24:F24"/>
    <mergeCell ref="E42:F42"/>
    <mergeCell ref="C9:F9"/>
    <mergeCell ref="C57:E57"/>
    <mergeCell ref="C58:E58"/>
    <mergeCell ref="C59:E59"/>
    <mergeCell ref="C64:E64"/>
    <mergeCell ref="C18:F18"/>
    <mergeCell ref="C19:F19"/>
    <mergeCell ref="B49:F52"/>
    <mergeCell ref="C20:F20"/>
    <mergeCell ref="C15:F15"/>
    <mergeCell ref="A2:A9"/>
    <mergeCell ref="C3:F3"/>
    <mergeCell ref="C13:F13"/>
    <mergeCell ref="C14:F14"/>
    <mergeCell ref="C11:F11"/>
    <mergeCell ref="C12:F12"/>
    <mergeCell ref="C2:F2"/>
    <mergeCell ref="C4:F4"/>
    <mergeCell ref="C10:F10"/>
    <mergeCell ref="C5:F5"/>
    <mergeCell ref="C16:F16"/>
    <mergeCell ref="C34:F34"/>
    <mergeCell ref="C25:F25"/>
    <mergeCell ref="C26:F26"/>
    <mergeCell ref="E30:F30"/>
    <mergeCell ref="C17:F17"/>
    <mergeCell ref="C21:F21"/>
  </mergeCells>
  <printOptions horizontalCentered="1"/>
  <pageMargins left="1" right="0.5" top="0.5" bottom="0.5" header="0.25" footer="0.25"/>
  <pageSetup fitToHeight="2" fitToWidth="1" orientation="portrait" scale="72" r:id="rId2"/>
  <headerFooter alignWithMargins="0">
    <oddFooter>&amp;L&amp;"Arial,Bold"Sierra Instruments, Inc. Confidential&amp;R&amp;"Arial,Bold"Document Number:  100-ads-v11</oddFooter>
  </headerFooter>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S23"/>
  <sheetViews>
    <sheetView zoomScalePageLayoutView="0" workbookViewId="0" topLeftCell="A4">
      <selection activeCell="W34" sqref="W34"/>
    </sheetView>
  </sheetViews>
  <sheetFormatPr defaultColWidth="9.33203125" defaultRowHeight="12.75"/>
  <cols>
    <col min="1" max="1" width="31.16015625" style="0" customWidth="1"/>
    <col min="2" max="2" width="14.83203125" style="0" bestFit="1" customWidth="1"/>
    <col min="3" max="3" width="14.33203125" style="0" customWidth="1"/>
    <col min="9" max="9" width="9.33203125" style="0" customWidth="1"/>
    <col min="10" max="10" width="9.33203125" style="0" hidden="1" customWidth="1"/>
    <col min="11" max="11" width="17.33203125" style="0" hidden="1" customWidth="1"/>
    <col min="12" max="22" width="9.33203125" style="0" hidden="1" customWidth="1"/>
    <col min="23" max="25" width="9.33203125" style="0" customWidth="1"/>
  </cols>
  <sheetData>
    <row r="1" spans="1:3" ht="23.25">
      <c r="A1" s="214" t="s">
        <v>496</v>
      </c>
      <c r="B1" s="214"/>
      <c r="C1" s="214"/>
    </row>
    <row r="2" ht="13.5" customHeight="1"/>
    <row r="3" spans="1:19" ht="15" customHeight="1">
      <c r="A3" s="68" t="s">
        <v>490</v>
      </c>
      <c r="B3" s="69"/>
      <c r="C3" s="67"/>
      <c r="J3" s="84">
        <v>2</v>
      </c>
      <c r="K3" s="59" t="str">
        <f>LOOKUP(($J$3+3),'Gas Tables'!$V$5:$V$141,'Gas Tables'!$B$5:$B$141)</f>
        <v>Air</v>
      </c>
      <c r="O3" s="61">
        <f>O4/Conversions!C22</f>
        <v>0.0556981117783126</v>
      </c>
      <c r="P3" t="s">
        <v>492</v>
      </c>
      <c r="S3" s="62"/>
    </row>
    <row r="4" spans="1:19" ht="16.5" customHeight="1">
      <c r="A4" s="70" t="s">
        <v>491</v>
      </c>
      <c r="B4" s="83">
        <v>1</v>
      </c>
      <c r="C4" s="67"/>
      <c r="J4" s="84">
        <v>19</v>
      </c>
      <c r="K4" s="59" t="str">
        <f>LOOKUP($J$4,Conversions!$E$11:$E$29,Conversions!$B$11:$B$29)</f>
        <v>SLPM</v>
      </c>
      <c r="O4">
        <f>$B$4*(VLOOKUP($K$4,Conversions!$B$11:$D$29,2))</f>
        <v>0.9283018629718768</v>
      </c>
      <c r="P4" t="s">
        <v>144</v>
      </c>
      <c r="Q4" t="s">
        <v>493</v>
      </c>
      <c r="S4" s="66">
        <f>$O4/K5</f>
        <v>0.9283018629718768</v>
      </c>
    </row>
    <row r="5" spans="1:13" ht="22.5" customHeight="1">
      <c r="A5" s="213">
        <f>IF(S4&gt;50,"100M or 100H Series recommended","")</f>
      </c>
      <c r="B5" s="213"/>
      <c r="C5" s="213"/>
      <c r="J5" t="s">
        <v>495</v>
      </c>
      <c r="K5" s="62">
        <f>VLOOKUP($J$3,'Gas Tables'!$A$4:$R$141,7)</f>
        <v>1</v>
      </c>
      <c r="M5" s="66">
        <f>B4/K5</f>
        <v>1</v>
      </c>
    </row>
    <row r="6" ht="12" customHeight="1" thickBot="1">
      <c r="A6" s="64"/>
    </row>
    <row r="7" spans="1:3" ht="13.5" thickBot="1">
      <c r="A7" s="72" t="s">
        <v>494</v>
      </c>
      <c r="B7" s="215" t="s">
        <v>497</v>
      </c>
      <c r="C7" s="216"/>
    </row>
    <row r="8" spans="1:12" ht="12.75">
      <c r="A8" s="76" t="s">
        <v>97</v>
      </c>
      <c r="B8" s="77">
        <f>$M$5*L8</f>
        <v>1</v>
      </c>
      <c r="C8" s="78" t="str">
        <f>$K$4</f>
        <v>SLPM</v>
      </c>
      <c r="J8">
        <v>2</v>
      </c>
      <c r="K8" s="65" t="s">
        <v>97</v>
      </c>
      <c r="L8" s="62">
        <f>VLOOKUP($J8,'Gas Tables'!$A$4:$R$141,7)</f>
        <v>1</v>
      </c>
    </row>
    <row r="9" spans="1:12" ht="12.75">
      <c r="A9" s="79" t="s">
        <v>98</v>
      </c>
      <c r="B9" s="80">
        <f aca="true" t="shared" si="0" ref="B9:B17">$M$5*L9</f>
        <v>1.398</v>
      </c>
      <c r="C9" s="81" t="str">
        <f aca="true" t="shared" si="1" ref="C9:C17">$K$4</f>
        <v>SLPM</v>
      </c>
      <c r="J9">
        <v>5</v>
      </c>
      <c r="K9" s="65" t="s">
        <v>98</v>
      </c>
      <c r="L9" s="62">
        <v>1.398</v>
      </c>
    </row>
    <row r="10" spans="1:12" ht="12.75">
      <c r="A10" s="79" t="s">
        <v>104</v>
      </c>
      <c r="B10" s="80">
        <f t="shared" si="0"/>
        <v>0.737</v>
      </c>
      <c r="C10" s="81" t="str">
        <f t="shared" si="1"/>
        <v>SLPM</v>
      </c>
      <c r="J10">
        <v>19</v>
      </c>
      <c r="K10" s="65" t="s">
        <v>104</v>
      </c>
      <c r="L10" s="62">
        <v>0.737</v>
      </c>
    </row>
    <row r="11" spans="1:12" ht="12.75">
      <c r="A11" s="79" t="s">
        <v>105</v>
      </c>
      <c r="B11" s="80">
        <f t="shared" si="0"/>
        <v>1.002</v>
      </c>
      <c r="C11" s="81" t="str">
        <f t="shared" si="1"/>
        <v>SLPM</v>
      </c>
      <c r="J11">
        <v>21</v>
      </c>
      <c r="K11" s="65" t="s">
        <v>105</v>
      </c>
      <c r="L11" s="62">
        <v>1.002</v>
      </c>
    </row>
    <row r="12" spans="1:12" ht="12.75">
      <c r="A12" s="82" t="s">
        <v>99</v>
      </c>
      <c r="B12" s="80">
        <f t="shared" si="0"/>
        <v>0.754</v>
      </c>
      <c r="C12" s="81" t="str">
        <f t="shared" si="1"/>
        <v>SLPM</v>
      </c>
      <c r="J12">
        <v>85</v>
      </c>
      <c r="K12" s="64" t="s">
        <v>99</v>
      </c>
      <c r="L12" s="62">
        <v>0.754</v>
      </c>
    </row>
    <row r="13" spans="1:12" ht="12.75">
      <c r="A13" s="82" t="s">
        <v>100</v>
      </c>
      <c r="B13" s="80">
        <f t="shared" si="0"/>
        <v>1.399</v>
      </c>
      <c r="C13" s="81" t="str">
        <f t="shared" si="1"/>
        <v>SLPM</v>
      </c>
      <c r="J13">
        <v>70</v>
      </c>
      <c r="K13" s="64" t="s">
        <v>100</v>
      </c>
      <c r="L13" s="62">
        <v>1.399</v>
      </c>
    </row>
    <row r="14" spans="1:12" ht="12.75">
      <c r="A14" s="82" t="s">
        <v>101</v>
      </c>
      <c r="B14" s="80">
        <f t="shared" si="0"/>
        <v>1.001</v>
      </c>
      <c r="C14" s="81" t="str">
        <f t="shared" si="1"/>
        <v>SLPM</v>
      </c>
      <c r="J14">
        <v>73</v>
      </c>
      <c r="K14" s="64" t="s">
        <v>101</v>
      </c>
      <c r="L14" s="62">
        <v>1.001</v>
      </c>
    </row>
    <row r="15" spans="1:12" ht="12.75">
      <c r="A15" s="82" t="s">
        <v>102</v>
      </c>
      <c r="B15" s="80">
        <f t="shared" si="0"/>
        <v>0.998</v>
      </c>
      <c r="C15" s="81" t="str">
        <f t="shared" si="1"/>
        <v>SLPM</v>
      </c>
      <c r="J15">
        <v>105</v>
      </c>
      <c r="K15" s="64" t="s">
        <v>102</v>
      </c>
      <c r="L15" s="62">
        <v>0.998</v>
      </c>
    </row>
    <row r="16" spans="1:12" ht="12.75">
      <c r="A16" s="82" t="s">
        <v>103</v>
      </c>
      <c r="B16" s="80">
        <f t="shared" si="0"/>
        <v>1.002</v>
      </c>
      <c r="C16" s="81" t="str">
        <f t="shared" si="1"/>
        <v>SLPM</v>
      </c>
      <c r="J16">
        <v>99</v>
      </c>
      <c r="K16" s="64" t="s">
        <v>103</v>
      </c>
      <c r="L16" s="62">
        <v>1.002</v>
      </c>
    </row>
    <row r="17" spans="1:12" ht="12.75">
      <c r="A17" s="82" t="s">
        <v>106</v>
      </c>
      <c r="B17" s="80">
        <f t="shared" si="0"/>
        <v>0.716</v>
      </c>
      <c r="C17" s="81" t="str">
        <f t="shared" si="1"/>
        <v>SLPM</v>
      </c>
      <c r="J17">
        <v>103</v>
      </c>
      <c r="K17" s="64" t="s">
        <v>106</v>
      </c>
      <c r="L17" s="62">
        <v>0.716</v>
      </c>
    </row>
    <row r="18" ht="13.5" thickBot="1"/>
    <row r="19" spans="1:3" ht="13.5" thickBot="1">
      <c r="A19" s="72" t="s">
        <v>498</v>
      </c>
      <c r="B19" s="215" t="s">
        <v>497</v>
      </c>
      <c r="C19" s="216"/>
    </row>
    <row r="20" spans="1:2" ht="15.75" customHeight="1">
      <c r="A20" s="75"/>
      <c r="B20" s="141">
        <f>S4/(VLOOKUP($K$22,Options!$A$11:$C$29,3))*L23</f>
        <v>1</v>
      </c>
    </row>
    <row r="21" spans="1:12" ht="22.5" customHeight="1">
      <c r="A21" s="213">
        <f>IF(OR(B20&gt;9999,B20&lt;0.001),"Warning: Too many digits for display","")</f>
      </c>
      <c r="B21" s="213"/>
      <c r="C21" s="213"/>
      <c r="K21" s="84">
        <v>21</v>
      </c>
      <c r="L21" s="60" t="str">
        <f>LOOKUP(($K$21+3),'Gas Tables'!$V$4:$V$141,'Gas Tables'!$B$4:$B$141)</f>
        <v>Carbon Monoxide</v>
      </c>
    </row>
    <row r="22" spans="11:12" ht="13.5" customHeight="1">
      <c r="K22" s="84">
        <v>19</v>
      </c>
      <c r="L22" s="63" t="str">
        <f>LOOKUP($K$22,Conversions!$E$11:$E$29,Conversions!$B$11:$B$29)</f>
        <v>SLPM</v>
      </c>
    </row>
    <row r="23" spans="11:12" ht="12.75">
      <c r="K23" t="s">
        <v>495</v>
      </c>
      <c r="L23" s="62">
        <f>VLOOKUP($K$21,'Gas Tables'!$A$4:$R$141,7)</f>
        <v>1</v>
      </c>
    </row>
  </sheetData>
  <sheetProtection selectLockedCells="1"/>
  <mergeCells count="5">
    <mergeCell ref="A21:C21"/>
    <mergeCell ref="A1:C1"/>
    <mergeCell ref="A5:C5"/>
    <mergeCell ref="B7:C7"/>
    <mergeCell ref="B19:C19"/>
  </mergeCells>
  <printOptions/>
  <pageMargins left="0.75" right="0.75" top="1" bottom="1" header="0.5" footer="0.5"/>
  <pageSetup fitToHeight="0" fitToWidth="1"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codeName="Sheet3" transitionEvaluation="1"/>
  <dimension ref="A1:IV47"/>
  <sheetViews>
    <sheetView showGridLines="0" zoomScalePageLayoutView="0" workbookViewId="0" topLeftCell="A1">
      <selection activeCell="A32" sqref="A32"/>
    </sheetView>
  </sheetViews>
  <sheetFormatPr defaultColWidth="11.33203125" defaultRowHeight="12.75"/>
  <cols>
    <col min="1" max="1" width="11.33203125" style="39" customWidth="1"/>
    <col min="2" max="2" width="16" style="39" customWidth="1"/>
    <col min="3" max="6" width="11.33203125" style="39" customWidth="1"/>
    <col min="7" max="7" width="19.5" style="39" customWidth="1"/>
    <col min="8" max="8" width="17.16015625" style="39" customWidth="1"/>
    <col min="9" max="14" width="11.33203125" style="39" customWidth="1"/>
    <col min="15" max="15" width="29.33203125" style="39" customWidth="1"/>
    <col min="16" max="16384" width="11.33203125" style="39" customWidth="1"/>
  </cols>
  <sheetData>
    <row r="1" spans="14:17" ht="12.75">
      <c r="N1" s="39">
        <v>1</v>
      </c>
      <c r="O1" s="39" t="s">
        <v>111</v>
      </c>
      <c r="P1" s="40">
        <v>0.1</v>
      </c>
      <c r="Q1" s="39" t="s">
        <v>63</v>
      </c>
    </row>
    <row r="2" spans="2:17" ht="12.75">
      <c r="B2" s="41" t="s">
        <v>112</v>
      </c>
      <c r="C2" s="39">
        <v>1</v>
      </c>
      <c r="D2" s="39">
        <v>1</v>
      </c>
      <c r="N2" s="39">
        <v>2</v>
      </c>
      <c r="O2" s="39" t="s">
        <v>113</v>
      </c>
      <c r="P2" s="40">
        <v>0.2</v>
      </c>
      <c r="Q2" s="39" t="s">
        <v>63</v>
      </c>
    </row>
    <row r="3" spans="2:17" ht="12.75">
      <c r="B3" s="41" t="s">
        <v>49</v>
      </c>
      <c r="C3" s="39">
        <v>0.01</v>
      </c>
      <c r="D3" s="39">
        <v>2</v>
      </c>
      <c r="N3" s="39">
        <v>3</v>
      </c>
      <c r="O3" s="39" t="s">
        <v>114</v>
      </c>
      <c r="P3" s="40">
        <v>0.4</v>
      </c>
      <c r="Q3" s="39" t="s">
        <v>63</v>
      </c>
    </row>
    <row r="4" spans="2:17" ht="12.75">
      <c r="B4" s="41" t="s">
        <v>63</v>
      </c>
      <c r="C4" s="39">
        <v>0.001</v>
      </c>
      <c r="D4" s="39">
        <v>3</v>
      </c>
      <c r="N4" s="39">
        <v>4</v>
      </c>
      <c r="O4" s="39" t="s">
        <v>115</v>
      </c>
      <c r="P4" s="40">
        <v>2</v>
      </c>
      <c r="Q4" s="39" t="s">
        <v>63</v>
      </c>
    </row>
    <row r="5" spans="2:17" ht="12.75">
      <c r="B5" s="41" t="s">
        <v>116</v>
      </c>
      <c r="C5" s="39">
        <v>0.0254</v>
      </c>
      <c r="D5" s="39">
        <v>4</v>
      </c>
      <c r="N5" s="39">
        <v>5</v>
      </c>
      <c r="O5" s="39" t="s">
        <v>117</v>
      </c>
      <c r="P5" s="40">
        <v>0.1</v>
      </c>
      <c r="Q5" s="39" t="s">
        <v>63</v>
      </c>
    </row>
    <row r="6" spans="2:17" ht="12.75">
      <c r="B6" s="41" t="s">
        <v>118</v>
      </c>
      <c r="C6" s="39">
        <v>0.3048</v>
      </c>
      <c r="D6" s="39">
        <v>5</v>
      </c>
      <c r="N6" s="39">
        <v>6</v>
      </c>
      <c r="O6" s="39" t="s">
        <v>119</v>
      </c>
      <c r="P6" s="40">
        <v>0.3</v>
      </c>
      <c r="Q6" s="39" t="s">
        <v>63</v>
      </c>
    </row>
    <row r="7" spans="14:17" ht="12.75">
      <c r="N7" s="39">
        <v>7</v>
      </c>
      <c r="O7" s="39" t="s">
        <v>120</v>
      </c>
      <c r="P7" s="40">
        <v>1</v>
      </c>
      <c r="Q7" s="39" t="s">
        <v>63</v>
      </c>
    </row>
    <row r="8" spans="2:17" ht="12.75">
      <c r="B8" s="42" t="s">
        <v>121</v>
      </c>
      <c r="N8" s="39">
        <v>8</v>
      </c>
      <c r="O8" s="39" t="s">
        <v>122</v>
      </c>
      <c r="P8" s="40">
        <v>3</v>
      </c>
      <c r="Q8" s="39" t="s">
        <v>63</v>
      </c>
    </row>
    <row r="9" spans="2:256" ht="12.75">
      <c r="B9" s="43" t="s">
        <v>123</v>
      </c>
      <c r="C9" s="41" t="str">
        <f>Calculator!K3</f>
        <v>Air</v>
      </c>
      <c r="D9" s="39" t="s">
        <v>124</v>
      </c>
      <c r="E9" s="43">
        <f>VLOOKUP($C$9,'Gas Tables'!$B$5:$R$141,8)</f>
        <v>1.293</v>
      </c>
      <c r="F9" s="41" t="s">
        <v>125</v>
      </c>
      <c r="H9" s="43"/>
      <c r="I9" s="41"/>
      <c r="J9" s="43"/>
      <c r="K9" s="41"/>
      <c r="L9" s="43"/>
      <c r="M9" s="41"/>
      <c r="N9" s="39">
        <v>9</v>
      </c>
      <c r="O9" s="41" t="s">
        <v>126</v>
      </c>
      <c r="P9" s="40">
        <v>0.001</v>
      </c>
      <c r="Q9" s="39" t="s">
        <v>63</v>
      </c>
      <c r="R9" s="43"/>
      <c r="S9" s="41"/>
      <c r="T9" s="43"/>
      <c r="U9" s="41"/>
      <c r="V9" s="43"/>
      <c r="W9" s="41"/>
      <c r="X9" s="43"/>
      <c r="Y9" s="41"/>
      <c r="Z9" s="43"/>
      <c r="AA9" s="41"/>
      <c r="AB9" s="43"/>
      <c r="AC9" s="41"/>
      <c r="AD9" s="43"/>
      <c r="AE9" s="41"/>
      <c r="AF9" s="43"/>
      <c r="AG9" s="41"/>
      <c r="AH9" s="43"/>
      <c r="AI9" s="41"/>
      <c r="AJ9" s="43"/>
      <c r="AK9" s="41"/>
      <c r="AL9" s="43"/>
      <c r="AM9" s="41"/>
      <c r="AN9" s="43"/>
      <c r="AO9" s="41"/>
      <c r="AP9" s="43"/>
      <c r="AQ9" s="41"/>
      <c r="AR9" s="43"/>
      <c r="AS9" s="41"/>
      <c r="AT9" s="43"/>
      <c r="AU9" s="41"/>
      <c r="AV9" s="43"/>
      <c r="AW9" s="41"/>
      <c r="AX9" s="43"/>
      <c r="AY9" s="41"/>
      <c r="AZ9" s="43"/>
      <c r="BA9" s="41"/>
      <c r="BB9" s="43"/>
      <c r="BC9" s="41"/>
      <c r="BD9" s="43"/>
      <c r="BE9" s="41"/>
      <c r="BF9" s="43"/>
      <c r="BG9" s="41"/>
      <c r="BH9" s="43"/>
      <c r="BI9" s="41"/>
      <c r="BJ9" s="43"/>
      <c r="BK9" s="41"/>
      <c r="BL9" s="43"/>
      <c r="BM9" s="41"/>
      <c r="BN9" s="43"/>
      <c r="BO9" s="41"/>
      <c r="BP9" s="43"/>
      <c r="BQ9" s="41"/>
      <c r="BR9" s="43"/>
      <c r="BS9" s="41"/>
      <c r="BT9" s="43"/>
      <c r="BU9" s="41"/>
      <c r="BV9" s="43"/>
      <c r="BW9" s="41"/>
      <c r="BX9" s="43"/>
      <c r="BY9" s="41"/>
      <c r="BZ9" s="43"/>
      <c r="CA9" s="41"/>
      <c r="CB9" s="43"/>
      <c r="CC9" s="41"/>
      <c r="CD9" s="43"/>
      <c r="CE9" s="41"/>
      <c r="CF9" s="43"/>
      <c r="CG9" s="41"/>
      <c r="CH9" s="43"/>
      <c r="CI9" s="41"/>
      <c r="CJ9" s="43"/>
      <c r="CK9" s="41"/>
      <c r="CL9" s="43"/>
      <c r="CM9" s="41"/>
      <c r="CN9" s="43"/>
      <c r="CO9" s="41"/>
      <c r="CP9" s="43"/>
      <c r="CQ9" s="41"/>
      <c r="CR9" s="43"/>
      <c r="CS9" s="41"/>
      <c r="CT9" s="43"/>
      <c r="CU9" s="41"/>
      <c r="CV9" s="43"/>
      <c r="CW9" s="41"/>
      <c r="CX9" s="43"/>
      <c r="CY9" s="41"/>
      <c r="CZ9" s="43"/>
      <c r="DA9" s="41"/>
      <c r="DB9" s="43"/>
      <c r="DC9" s="41"/>
      <c r="DD9" s="43"/>
      <c r="DE9" s="41"/>
      <c r="DF9" s="43"/>
      <c r="DG9" s="41"/>
      <c r="DH9" s="43"/>
      <c r="DI9" s="41"/>
      <c r="DJ9" s="43"/>
      <c r="DK9" s="41"/>
      <c r="DL9" s="43"/>
      <c r="DM9" s="41"/>
      <c r="DN9" s="43"/>
      <c r="DO9" s="41"/>
      <c r="DP9" s="43"/>
      <c r="DQ9" s="41"/>
      <c r="DR9" s="43"/>
      <c r="DS9" s="41"/>
      <c r="DT9" s="43"/>
      <c r="DU9" s="41"/>
      <c r="DV9" s="43"/>
      <c r="DW9" s="41"/>
      <c r="DX9" s="43"/>
      <c r="DY9" s="41"/>
      <c r="DZ9" s="43"/>
      <c r="EA9" s="41"/>
      <c r="EB9" s="43"/>
      <c r="EC9" s="41"/>
      <c r="ED9" s="43"/>
      <c r="EE9" s="41"/>
      <c r="EF9" s="43"/>
      <c r="EG9" s="41"/>
      <c r="EH9" s="43"/>
      <c r="EI9" s="41"/>
      <c r="EJ9" s="43"/>
      <c r="EK9" s="41"/>
      <c r="EL9" s="43"/>
      <c r="EM9" s="41"/>
      <c r="EN9" s="43"/>
      <c r="EO9" s="41"/>
      <c r="EP9" s="43"/>
      <c r="EQ9" s="41"/>
      <c r="ER9" s="43"/>
      <c r="ES9" s="41"/>
      <c r="ET9" s="43"/>
      <c r="EU9" s="41"/>
      <c r="EV9" s="43"/>
      <c r="EW9" s="41"/>
      <c r="EX9" s="43"/>
      <c r="EY9" s="41"/>
      <c r="EZ9" s="43"/>
      <c r="FA9" s="41"/>
      <c r="FB9" s="43"/>
      <c r="FC9" s="41"/>
      <c r="FD9" s="43"/>
      <c r="FE9" s="41"/>
      <c r="FF9" s="43"/>
      <c r="FG9" s="41"/>
      <c r="FH9" s="43"/>
      <c r="FI9" s="41"/>
      <c r="FJ9" s="43"/>
      <c r="FK9" s="41"/>
      <c r="FL9" s="43"/>
      <c r="FM9" s="41"/>
      <c r="FN9" s="43"/>
      <c r="FO9" s="41"/>
      <c r="FP9" s="43"/>
      <c r="FQ9" s="41"/>
      <c r="FR9" s="43"/>
      <c r="FS9" s="41"/>
      <c r="FT9" s="43"/>
      <c r="FU9" s="41"/>
      <c r="FV9" s="43"/>
      <c r="FW9" s="41"/>
      <c r="FX9" s="43"/>
      <c r="FY9" s="41"/>
      <c r="FZ9" s="43"/>
      <c r="GA9" s="41"/>
      <c r="GB9" s="43"/>
      <c r="GC9" s="41"/>
      <c r="GD9" s="43"/>
      <c r="GE9" s="41"/>
      <c r="GF9" s="43"/>
      <c r="GG9" s="41"/>
      <c r="GH9" s="43"/>
      <c r="GI9" s="41"/>
      <c r="GJ9" s="43"/>
      <c r="GK9" s="41"/>
      <c r="GL9" s="43"/>
      <c r="GM9" s="41"/>
      <c r="GN9" s="43"/>
      <c r="GO9" s="41"/>
      <c r="GP9" s="43"/>
      <c r="GQ9" s="41"/>
      <c r="GR9" s="43"/>
      <c r="GS9" s="41"/>
      <c r="GT9" s="43"/>
      <c r="GU9" s="41"/>
      <c r="GV9" s="43"/>
      <c r="GW9" s="41"/>
      <c r="GX9" s="43"/>
      <c r="GY9" s="41"/>
      <c r="GZ9" s="43"/>
      <c r="HA9" s="41"/>
      <c r="HB9" s="43"/>
      <c r="HC9" s="41"/>
      <c r="HD9" s="43"/>
      <c r="HE9" s="41"/>
      <c r="HF9" s="43"/>
      <c r="HG9" s="41"/>
      <c r="HH9" s="43"/>
      <c r="HI9" s="41"/>
      <c r="HJ9" s="43"/>
      <c r="HK9" s="41"/>
      <c r="HL9" s="43"/>
      <c r="HM9" s="41"/>
      <c r="HN9" s="43"/>
      <c r="HO9" s="41"/>
      <c r="HP9" s="43"/>
      <c r="HQ9" s="41"/>
      <c r="HR9" s="43"/>
      <c r="HS9" s="41"/>
      <c r="HT9" s="43"/>
      <c r="HU9" s="41"/>
      <c r="HV9" s="43"/>
      <c r="HW9" s="41"/>
      <c r="HX9" s="43"/>
      <c r="HY9" s="41"/>
      <c r="HZ9" s="43"/>
      <c r="IA9" s="41"/>
      <c r="IB9" s="43"/>
      <c r="IC9" s="41"/>
      <c r="ID9" s="43"/>
      <c r="IE9" s="41"/>
      <c r="IF9" s="43"/>
      <c r="IG9" s="41"/>
      <c r="IH9" s="43"/>
      <c r="II9" s="41"/>
      <c r="IJ9" s="43"/>
      <c r="IK9" s="41"/>
      <c r="IL9" s="43"/>
      <c r="IM9" s="41"/>
      <c r="IN9" s="43"/>
      <c r="IO9" s="41"/>
      <c r="IP9" s="43"/>
      <c r="IQ9" s="41"/>
      <c r="IR9" s="43"/>
      <c r="IS9" s="41"/>
      <c r="IT9" s="43"/>
      <c r="IU9" s="41"/>
      <c r="IV9" s="43"/>
    </row>
    <row r="10" spans="2:17" ht="12.75">
      <c r="B10" s="41" t="s">
        <v>127</v>
      </c>
      <c r="D10" s="41" t="s">
        <v>128</v>
      </c>
      <c r="N10" s="39">
        <v>10</v>
      </c>
      <c r="O10" s="39" t="s">
        <v>129</v>
      </c>
      <c r="P10" s="40">
        <v>0.15</v>
      </c>
      <c r="Q10" s="39" t="s">
        <v>63</v>
      </c>
    </row>
    <row r="11" spans="1:17" ht="12.75">
      <c r="A11" s="39">
        <v>1</v>
      </c>
      <c r="B11" s="73" t="s">
        <v>130</v>
      </c>
      <c r="C11" s="39">
        <f>1/($E$9)/60</f>
        <v>0.012889920082495489</v>
      </c>
      <c r="E11" s="39">
        <v>1</v>
      </c>
      <c r="N11" s="39">
        <v>11</v>
      </c>
      <c r="O11" s="39" t="s">
        <v>131</v>
      </c>
      <c r="P11" s="40">
        <v>0.9</v>
      </c>
      <c r="Q11" s="39" t="s">
        <v>63</v>
      </c>
    </row>
    <row r="12" spans="1:17" ht="12.75">
      <c r="A12" s="39">
        <v>2</v>
      </c>
      <c r="B12" s="73" t="s">
        <v>132</v>
      </c>
      <c r="C12" s="39">
        <f>1/($E$9)</f>
        <v>0.7733952049497294</v>
      </c>
      <c r="E12" s="39">
        <v>2</v>
      </c>
      <c r="N12" s="39">
        <v>12</v>
      </c>
      <c r="O12" s="39" t="s">
        <v>133</v>
      </c>
      <c r="P12" s="40">
        <v>1</v>
      </c>
      <c r="Q12" s="39" t="s">
        <v>63</v>
      </c>
    </row>
    <row r="13" spans="1:17" ht="12.75">
      <c r="A13" s="39">
        <v>3</v>
      </c>
      <c r="B13" s="73" t="s">
        <v>134</v>
      </c>
      <c r="C13" s="39">
        <f>1/($E$9)*60</f>
        <v>46.40371229698376</v>
      </c>
      <c r="E13" s="39">
        <v>3</v>
      </c>
      <c r="N13" s="39">
        <v>13</v>
      </c>
      <c r="O13" s="39" t="s">
        <v>135</v>
      </c>
      <c r="P13" s="40">
        <v>0.8</v>
      </c>
      <c r="Q13" s="39" t="s">
        <v>63</v>
      </c>
    </row>
    <row r="14" spans="1:17" ht="12.75">
      <c r="A14" s="39">
        <v>4</v>
      </c>
      <c r="B14" s="73" t="s">
        <v>136</v>
      </c>
      <c r="C14" s="39">
        <f>1000/($E$9)/60</f>
        <v>12.889920082495488</v>
      </c>
      <c r="E14" s="39">
        <v>4</v>
      </c>
      <c r="N14" s="39">
        <v>14</v>
      </c>
      <c r="O14" s="39" t="s">
        <v>137</v>
      </c>
      <c r="P14" s="40">
        <v>3</v>
      </c>
      <c r="Q14" s="39" t="s">
        <v>63</v>
      </c>
    </row>
    <row r="15" spans="1:17" ht="12.75">
      <c r="A15" s="39">
        <v>5</v>
      </c>
      <c r="B15" s="73" t="s">
        <v>138</v>
      </c>
      <c r="C15" s="39">
        <f>1000/($E$9)</f>
        <v>773.3952049497293</v>
      </c>
      <c r="E15" s="39">
        <v>5</v>
      </c>
      <c r="N15" s="39">
        <v>15</v>
      </c>
      <c r="O15" s="39" t="s">
        <v>139</v>
      </c>
      <c r="P15" s="40">
        <v>1.3</v>
      </c>
      <c r="Q15" s="39" t="s">
        <v>63</v>
      </c>
    </row>
    <row r="16" spans="1:5" ht="12.75">
      <c r="A16" s="39">
        <v>6</v>
      </c>
      <c r="B16" s="73" t="s">
        <v>140</v>
      </c>
      <c r="C16" s="39">
        <f>1000/($E$9)*60</f>
        <v>46403.71229698376</v>
      </c>
      <c r="E16" s="39">
        <v>6</v>
      </c>
    </row>
    <row r="17" spans="1:5" ht="12.75">
      <c r="A17" s="39">
        <v>7</v>
      </c>
      <c r="B17" s="73" t="s">
        <v>141</v>
      </c>
      <c r="C17" s="39">
        <f>1000/($E$9*2.2046)/60</f>
        <v>5.846829394219127</v>
      </c>
      <c r="E17" s="39">
        <v>7</v>
      </c>
    </row>
    <row r="18" spans="1:5" ht="12.75">
      <c r="A18" s="39">
        <v>8</v>
      </c>
      <c r="B18" s="73" t="s">
        <v>142</v>
      </c>
      <c r="C18" s="39">
        <f>1000/($E$9*2.2046)</f>
        <v>350.8097636531476</v>
      </c>
      <c r="E18" s="39">
        <v>8</v>
      </c>
    </row>
    <row r="19" spans="1:5" ht="12.75">
      <c r="A19" s="39">
        <v>9</v>
      </c>
      <c r="B19" s="73" t="s">
        <v>143</v>
      </c>
      <c r="C19" s="39">
        <f>1000/($E$9*2.2046)*60</f>
        <v>21048.58581918886</v>
      </c>
      <c r="E19" s="39">
        <v>9</v>
      </c>
    </row>
    <row r="20" spans="1:5" ht="12.75">
      <c r="A20" s="39">
        <v>10</v>
      </c>
      <c r="B20" s="73" t="s">
        <v>144</v>
      </c>
      <c r="C20" s="39">
        <v>1</v>
      </c>
      <c r="D20" s="39">
        <v>0</v>
      </c>
      <c r="E20" s="39">
        <v>10</v>
      </c>
    </row>
    <row r="21" spans="1:5" ht="12.75">
      <c r="A21" s="39">
        <v>11</v>
      </c>
      <c r="B21" s="74" t="s">
        <v>145</v>
      </c>
      <c r="C21" s="39">
        <f>1/60</f>
        <v>0.016666666666666666</v>
      </c>
      <c r="D21" s="39">
        <v>0</v>
      </c>
      <c r="E21" s="39">
        <v>11</v>
      </c>
    </row>
    <row r="22" spans="1:5" ht="12.75">
      <c r="A22" s="39">
        <v>12</v>
      </c>
      <c r="B22" s="73" t="s">
        <v>146</v>
      </c>
      <c r="C22" s="39">
        <f>(1000/60)</f>
        <v>16.666666666666668</v>
      </c>
      <c r="D22" s="39">
        <v>0</v>
      </c>
      <c r="E22" s="39">
        <v>12</v>
      </c>
    </row>
    <row r="23" spans="1:5" ht="12.75">
      <c r="A23" s="39">
        <v>13</v>
      </c>
      <c r="B23" s="73" t="s">
        <v>147</v>
      </c>
      <c r="C23" s="39">
        <v>1000</v>
      </c>
      <c r="D23" s="39">
        <v>0</v>
      </c>
      <c r="E23" s="39">
        <v>13</v>
      </c>
    </row>
    <row r="24" spans="1:5" ht="12.75">
      <c r="A24" s="39">
        <v>14</v>
      </c>
      <c r="B24" s="73" t="s">
        <v>148</v>
      </c>
      <c r="C24" s="39">
        <v>0.001</v>
      </c>
      <c r="D24" s="39">
        <v>0</v>
      </c>
      <c r="E24" s="39">
        <v>14</v>
      </c>
    </row>
    <row r="25" spans="1:5" ht="12.75">
      <c r="A25" s="39">
        <v>15</v>
      </c>
      <c r="B25" s="73" t="s">
        <v>149</v>
      </c>
      <c r="C25" s="39">
        <f>1/1.0772358*0.001</f>
        <v>0.0009283018629718768</v>
      </c>
      <c r="D25" s="39">
        <v>21.1</v>
      </c>
      <c r="E25" s="39">
        <v>15</v>
      </c>
    </row>
    <row r="26" spans="1:5" ht="12.75">
      <c r="A26" s="39">
        <v>16</v>
      </c>
      <c r="B26" s="73" t="s">
        <v>150</v>
      </c>
      <c r="C26" s="39">
        <f>28.32/1.0772358</f>
        <v>26.28950875936355</v>
      </c>
      <c r="D26" s="39">
        <v>21.1</v>
      </c>
      <c r="E26" s="39">
        <v>16</v>
      </c>
    </row>
    <row r="27" spans="1:5" ht="12.75">
      <c r="A27" s="39">
        <v>17</v>
      </c>
      <c r="B27" s="73" t="s">
        <v>151</v>
      </c>
      <c r="C27" s="39">
        <f>C26/60</f>
        <v>0.43815847932272584</v>
      </c>
      <c r="D27" s="39">
        <v>21.1</v>
      </c>
      <c r="E27" s="39">
        <v>17</v>
      </c>
    </row>
    <row r="28" spans="1:5" ht="12.75">
      <c r="A28" s="39">
        <v>18</v>
      </c>
      <c r="B28" s="73" t="s">
        <v>152</v>
      </c>
      <c r="C28" s="39">
        <f>1/1.0772358/60</f>
        <v>0.015471697716197946</v>
      </c>
      <c r="D28" s="39">
        <v>21.1</v>
      </c>
      <c r="E28" s="39">
        <v>18</v>
      </c>
    </row>
    <row r="29" spans="1:5" ht="12.75">
      <c r="A29" s="39">
        <v>19</v>
      </c>
      <c r="B29" s="73" t="s">
        <v>153</v>
      </c>
      <c r="C29" s="39">
        <f>1/1.0772358</f>
        <v>0.9283018629718768</v>
      </c>
      <c r="D29" s="39">
        <v>21.1</v>
      </c>
      <c r="E29" s="39">
        <v>19</v>
      </c>
    </row>
    <row r="31" spans="2:4" ht="12.75">
      <c r="B31" s="39" t="s">
        <v>154</v>
      </c>
      <c r="C31" s="39">
        <v>0.987</v>
      </c>
      <c r="D31" s="39">
        <v>1</v>
      </c>
    </row>
    <row r="32" spans="2:4" ht="12.75">
      <c r="B32" s="39" t="s">
        <v>155</v>
      </c>
      <c r="C32" s="39">
        <v>1</v>
      </c>
      <c r="D32" s="39">
        <v>2</v>
      </c>
    </row>
    <row r="33" spans="2:4" ht="12.75">
      <c r="B33" s="39" t="s">
        <v>156</v>
      </c>
      <c r="C33" s="39">
        <v>101.9744</v>
      </c>
      <c r="D33" s="39">
        <v>3</v>
      </c>
    </row>
    <row r="34" spans="2:4" ht="12.75">
      <c r="B34" s="39" t="s">
        <v>157</v>
      </c>
      <c r="C34" s="39">
        <v>33.47</v>
      </c>
      <c r="D34" s="39">
        <v>4</v>
      </c>
    </row>
    <row r="35" spans="2:4" ht="12.75">
      <c r="B35" s="39" t="s">
        <v>158</v>
      </c>
      <c r="C35" s="39">
        <v>401.6</v>
      </c>
      <c r="D35" s="39">
        <v>5</v>
      </c>
    </row>
    <row r="36" spans="2:4" ht="12.75">
      <c r="B36" s="39" t="s">
        <v>159</v>
      </c>
      <c r="C36" s="39">
        <v>29.53</v>
      </c>
      <c r="D36" s="39">
        <v>6</v>
      </c>
    </row>
    <row r="37" spans="2:4" ht="12.75">
      <c r="B37" s="39" t="s">
        <v>160</v>
      </c>
      <c r="C37" s="39">
        <v>1.02</v>
      </c>
      <c r="D37" s="39">
        <v>7</v>
      </c>
    </row>
    <row r="38" spans="2:4" ht="12.75">
      <c r="B38" s="39" t="s">
        <v>70</v>
      </c>
      <c r="C38" s="39">
        <v>100</v>
      </c>
      <c r="D38" s="39">
        <v>8</v>
      </c>
    </row>
    <row r="39" spans="2:4" ht="12.75">
      <c r="B39" s="39" t="s">
        <v>161</v>
      </c>
      <c r="C39" s="39">
        <v>1000</v>
      </c>
      <c r="D39" s="39">
        <v>9</v>
      </c>
    </row>
    <row r="40" spans="2:4" ht="12.75">
      <c r="B40" s="39" t="s">
        <v>162</v>
      </c>
      <c r="C40" s="39">
        <v>1019.7443</v>
      </c>
      <c r="D40" s="39">
        <v>10</v>
      </c>
    </row>
    <row r="41" spans="2:4" ht="12.75">
      <c r="B41" s="39" t="s">
        <v>163</v>
      </c>
      <c r="C41" s="39">
        <v>750</v>
      </c>
      <c r="D41" s="39">
        <v>11</v>
      </c>
    </row>
    <row r="42" spans="2:4" ht="12.75">
      <c r="B42" s="39" t="s">
        <v>72</v>
      </c>
      <c r="C42" s="39">
        <v>100000</v>
      </c>
      <c r="D42" s="39">
        <v>12</v>
      </c>
    </row>
    <row r="43" spans="2:4" ht="12.75">
      <c r="B43" s="39" t="s">
        <v>164</v>
      </c>
      <c r="C43" s="39">
        <v>14.50377</v>
      </c>
      <c r="D43" s="39">
        <v>13</v>
      </c>
    </row>
    <row r="45" spans="2:5" ht="12.75">
      <c r="B45" s="39" t="s">
        <v>165</v>
      </c>
      <c r="C45" s="39">
        <v>20</v>
      </c>
      <c r="D45" s="39">
        <v>20</v>
      </c>
      <c r="E45" s="39">
        <v>1</v>
      </c>
    </row>
    <row r="46" spans="2:5" ht="12.75">
      <c r="B46" s="42" t="s">
        <v>166</v>
      </c>
      <c r="C46" s="44">
        <v>-6.666666666666667</v>
      </c>
      <c r="D46" s="44">
        <v>68</v>
      </c>
      <c r="E46" s="39">
        <v>2</v>
      </c>
    </row>
    <row r="47" spans="2:5" ht="12.75">
      <c r="B47" s="39" t="s">
        <v>167</v>
      </c>
      <c r="C47" s="39">
        <v>-253.15</v>
      </c>
      <c r="D47" s="39">
        <v>293.15</v>
      </c>
      <c r="E47" s="39">
        <v>3</v>
      </c>
    </row>
  </sheetData>
  <sheetProtection/>
  <printOptions/>
  <pageMargins left="0.5" right="0.5" top="0.5"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2:F72"/>
  <sheetViews>
    <sheetView zoomScalePageLayoutView="0" workbookViewId="0" topLeftCell="A1">
      <selection activeCell="B30" sqref="B30"/>
    </sheetView>
  </sheetViews>
  <sheetFormatPr defaultColWidth="10.66015625" defaultRowHeight="12.75"/>
  <cols>
    <col min="1" max="1" width="15.5" style="39" customWidth="1"/>
    <col min="2" max="2" width="11" style="39" customWidth="1"/>
    <col min="3" max="16384" width="10.66015625" style="39" customWidth="1"/>
  </cols>
  <sheetData>
    <row r="2" ht="12.75">
      <c r="A2" s="39" t="s">
        <v>168</v>
      </c>
    </row>
    <row r="3" ht="12.75">
      <c r="A3" s="39" t="s">
        <v>169</v>
      </c>
    </row>
    <row r="6" spans="3:4" ht="12.75">
      <c r="C6" s="43"/>
      <c r="D6" s="41"/>
    </row>
    <row r="8" ht="12.75">
      <c r="A8" s="42" t="s">
        <v>170</v>
      </c>
    </row>
    <row r="9" spans="1:5" ht="12.75">
      <c r="A9" s="43" t="s">
        <v>123</v>
      </c>
      <c r="B9" s="71" t="str">
        <f>Calculator!L21</f>
        <v>Carbon Monoxide</v>
      </c>
      <c r="C9" s="39" t="s">
        <v>124</v>
      </c>
      <c r="D9" s="43">
        <f>IF(B9="Same gas",Conversions!E9,LOOKUP((Calculator!K21+3),'Gas Tables'!$V$4:$V$141,'Gas Tables'!$I$4:$I$141))</f>
        <v>1.25</v>
      </c>
      <c r="E9" s="41" t="s">
        <v>125</v>
      </c>
    </row>
    <row r="10" spans="1:3" ht="12.75">
      <c r="A10" s="41" t="s">
        <v>127</v>
      </c>
      <c r="C10" s="41" t="s">
        <v>128</v>
      </c>
    </row>
    <row r="11" spans="1:6" ht="12.75">
      <c r="A11" s="39">
        <v>1</v>
      </c>
      <c r="B11" s="41" t="s">
        <v>130</v>
      </c>
      <c r="C11" s="39">
        <f>1/($D$9)/60</f>
        <v>0.013333333333333334</v>
      </c>
      <c r="E11" s="39">
        <v>1</v>
      </c>
      <c r="F11" s="41"/>
    </row>
    <row r="12" spans="1:6" ht="12.75">
      <c r="A12" s="39">
        <v>2</v>
      </c>
      <c r="B12" s="41" t="s">
        <v>132</v>
      </c>
      <c r="C12" s="39">
        <f>1/($D$9)</f>
        <v>0.8</v>
      </c>
      <c r="E12" s="39">
        <v>2</v>
      </c>
      <c r="F12" s="41"/>
    </row>
    <row r="13" spans="1:6" ht="12.75">
      <c r="A13" s="39">
        <v>3</v>
      </c>
      <c r="B13" s="41" t="s">
        <v>134</v>
      </c>
      <c r="C13" s="39">
        <f>1/($D$9)*60</f>
        <v>48</v>
      </c>
      <c r="E13" s="39">
        <v>3</v>
      </c>
      <c r="F13" s="41"/>
    </row>
    <row r="14" spans="1:6" ht="12.75">
      <c r="A14" s="39">
        <v>4</v>
      </c>
      <c r="B14" s="41" t="s">
        <v>136</v>
      </c>
      <c r="C14" s="39">
        <f>1000/($D$9)/60</f>
        <v>13.333333333333334</v>
      </c>
      <c r="E14" s="39">
        <v>4</v>
      </c>
      <c r="F14" s="41"/>
    </row>
    <row r="15" spans="1:6" ht="12.75">
      <c r="A15" s="39">
        <v>5</v>
      </c>
      <c r="B15" s="41" t="s">
        <v>138</v>
      </c>
      <c r="C15" s="39">
        <f>1000/($D$9)</f>
        <v>800</v>
      </c>
      <c r="E15" s="39">
        <v>5</v>
      </c>
      <c r="F15" s="41"/>
    </row>
    <row r="16" spans="1:6" ht="12.75">
      <c r="A16" s="39">
        <v>6</v>
      </c>
      <c r="B16" s="41" t="s">
        <v>140</v>
      </c>
      <c r="C16" s="39">
        <f>1000/($D$9)*60</f>
        <v>48000</v>
      </c>
      <c r="E16" s="39">
        <v>6</v>
      </c>
      <c r="F16" s="41"/>
    </row>
    <row r="17" spans="1:6" ht="12.75">
      <c r="A17" s="39">
        <v>7</v>
      </c>
      <c r="B17" s="41" t="s">
        <v>141</v>
      </c>
      <c r="C17" s="39">
        <f>1000/($D$9*2.2046)/60</f>
        <v>6.047960325380266</v>
      </c>
      <c r="E17" s="39">
        <v>7</v>
      </c>
      <c r="F17" s="41"/>
    </row>
    <row r="18" spans="1:6" ht="12.75">
      <c r="A18" s="39">
        <v>8</v>
      </c>
      <c r="B18" s="41" t="s">
        <v>142</v>
      </c>
      <c r="C18" s="39">
        <f>1000/($D$9*2.2046)</f>
        <v>362.87761952281596</v>
      </c>
      <c r="E18" s="39">
        <v>8</v>
      </c>
      <c r="F18" s="41"/>
    </row>
    <row r="19" spans="1:6" ht="12.75">
      <c r="A19" s="39">
        <v>9</v>
      </c>
      <c r="B19" s="41" t="s">
        <v>143</v>
      </c>
      <c r="C19" s="39">
        <f>1000/($D$9*2.2046)*60</f>
        <v>21772.65717136896</v>
      </c>
      <c r="E19" s="39">
        <v>9</v>
      </c>
      <c r="F19" s="41"/>
    </row>
    <row r="20" spans="1:6" ht="12.75">
      <c r="A20" s="39">
        <v>10</v>
      </c>
      <c r="B20" s="41" t="s">
        <v>144</v>
      </c>
      <c r="C20" s="39">
        <v>1</v>
      </c>
      <c r="D20" s="39">
        <v>0</v>
      </c>
      <c r="E20" s="39">
        <v>10</v>
      </c>
      <c r="F20" s="41"/>
    </row>
    <row r="21" spans="1:6" ht="12.75">
      <c r="A21" s="39">
        <v>11</v>
      </c>
      <c r="B21" s="39" t="s">
        <v>145</v>
      </c>
      <c r="C21" s="39">
        <f>1/60</f>
        <v>0.016666666666666666</v>
      </c>
      <c r="D21" s="39">
        <v>0</v>
      </c>
      <c r="E21" s="39">
        <v>11</v>
      </c>
      <c r="F21" s="41"/>
    </row>
    <row r="22" spans="1:5" ht="12.75">
      <c r="A22" s="39">
        <v>12</v>
      </c>
      <c r="B22" s="41" t="s">
        <v>146</v>
      </c>
      <c r="C22" s="39">
        <f>(1000/60)</f>
        <v>16.666666666666668</v>
      </c>
      <c r="D22" s="39">
        <v>0</v>
      </c>
      <c r="E22" s="39">
        <v>12</v>
      </c>
    </row>
    <row r="23" spans="1:6" ht="12.75">
      <c r="A23" s="39">
        <v>13</v>
      </c>
      <c r="B23" s="41" t="s">
        <v>147</v>
      </c>
      <c r="C23" s="39">
        <f>1000</f>
        <v>1000</v>
      </c>
      <c r="D23" s="39">
        <v>0</v>
      </c>
      <c r="E23" s="39">
        <v>13</v>
      </c>
      <c r="F23" s="41"/>
    </row>
    <row r="24" spans="1:6" ht="12.75">
      <c r="A24" s="39">
        <v>14</v>
      </c>
      <c r="B24" s="41" t="s">
        <v>148</v>
      </c>
      <c r="C24" s="39">
        <v>0.001</v>
      </c>
      <c r="D24" s="39">
        <v>0</v>
      </c>
      <c r="E24" s="39">
        <v>14</v>
      </c>
      <c r="F24" s="41"/>
    </row>
    <row r="25" spans="1:6" ht="12.75">
      <c r="A25" s="39">
        <v>15</v>
      </c>
      <c r="B25" s="41" t="s">
        <v>149</v>
      </c>
      <c r="C25" s="39">
        <f>1/1.0772358*0.001</f>
        <v>0.0009283018629718768</v>
      </c>
      <c r="D25" s="39">
        <v>21.1</v>
      </c>
      <c r="E25" s="39">
        <v>15</v>
      </c>
      <c r="F25" s="41"/>
    </row>
    <row r="26" spans="1:6" ht="12.75">
      <c r="A26" s="39">
        <v>16</v>
      </c>
      <c r="B26" s="41" t="s">
        <v>150</v>
      </c>
      <c r="C26" s="39">
        <f>28.32/1.0772358</f>
        <v>26.28950875936355</v>
      </c>
      <c r="D26" s="39">
        <v>21.1</v>
      </c>
      <c r="E26" s="39">
        <v>16</v>
      </c>
      <c r="F26" s="41"/>
    </row>
    <row r="27" spans="1:6" ht="12.75">
      <c r="A27" s="39">
        <v>17</v>
      </c>
      <c r="B27" s="41" t="s">
        <v>151</v>
      </c>
      <c r="C27" s="39">
        <f>C26/60</f>
        <v>0.43815847932272584</v>
      </c>
      <c r="D27" s="39">
        <v>21.1</v>
      </c>
      <c r="E27" s="39">
        <v>17</v>
      </c>
      <c r="F27" s="41"/>
    </row>
    <row r="28" spans="1:6" ht="12.75">
      <c r="A28" s="39">
        <v>18</v>
      </c>
      <c r="B28" s="41" t="s">
        <v>152</v>
      </c>
      <c r="C28" s="39">
        <f>1/1.0772358/60</f>
        <v>0.015471697716197946</v>
      </c>
      <c r="D28" s="39">
        <v>21.1</v>
      </c>
      <c r="E28" s="39">
        <v>18</v>
      </c>
      <c r="F28" s="41"/>
    </row>
    <row r="29" spans="1:6" ht="12.75">
      <c r="A29" s="39">
        <v>19</v>
      </c>
      <c r="B29" s="41" t="s">
        <v>153</v>
      </c>
      <c r="C29" s="39">
        <f>1/1.0772358</f>
        <v>0.9283018629718768</v>
      </c>
      <c r="D29" s="39">
        <v>21.1</v>
      </c>
      <c r="E29" s="39">
        <v>19</v>
      </c>
      <c r="F29" s="41"/>
    </row>
    <row r="30" ht="12.75">
      <c r="F30" s="41"/>
    </row>
    <row r="31" ht="12.75">
      <c r="F31" s="41"/>
    </row>
    <row r="44" ht="12.75">
      <c r="A44" s="42"/>
    </row>
    <row r="59" ht="12.75">
      <c r="A59" s="42"/>
    </row>
    <row r="64" ht="12.75">
      <c r="A64" s="42"/>
    </row>
    <row r="69" ht="12.75">
      <c r="A69" s="42"/>
    </row>
    <row r="72" ht="12.75">
      <c r="A72" s="42"/>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transitionEvaluation="1"/>
  <dimension ref="A1:V146"/>
  <sheetViews>
    <sheetView showGridLines="0" zoomScalePageLayoutView="0" workbookViewId="0" topLeftCell="A73">
      <selection activeCell="F39" sqref="F39"/>
    </sheetView>
  </sheetViews>
  <sheetFormatPr defaultColWidth="11.33203125" defaultRowHeight="12.75"/>
  <cols>
    <col min="1" max="1" width="11.33203125" style="39" customWidth="1"/>
    <col min="2" max="2" width="26.5" style="39" customWidth="1"/>
    <col min="3" max="3" width="11.33203125" style="39" customWidth="1"/>
    <col min="4" max="4" width="19.5" style="58" customWidth="1"/>
    <col min="5" max="5" width="11.33203125" style="57" customWidth="1"/>
    <col min="6" max="8" width="11.33203125" style="39" customWidth="1"/>
    <col min="9" max="9" width="13.16015625" style="39" customWidth="1"/>
    <col min="10" max="10" width="11.33203125" style="39" customWidth="1"/>
    <col min="11" max="11" width="14.16015625" style="39" customWidth="1"/>
    <col min="12" max="14" width="11.33203125" style="39" customWidth="1"/>
    <col min="15" max="15" width="14.16015625" style="39" customWidth="1"/>
    <col min="16" max="16" width="13.66015625" style="39" customWidth="1"/>
    <col min="17" max="17" width="16" style="39" customWidth="1"/>
    <col min="18" max="16384" width="11.33203125" style="39" customWidth="1"/>
  </cols>
  <sheetData>
    <row r="1" spans="2:21" s="48" customFormat="1" ht="12.75">
      <c r="B1" s="45" t="s">
        <v>171</v>
      </c>
      <c r="C1" s="45" t="s">
        <v>172</v>
      </c>
      <c r="D1" s="46" t="s">
        <v>173</v>
      </c>
      <c r="E1" s="47" t="s">
        <v>172</v>
      </c>
      <c r="F1" s="45" t="s">
        <v>174</v>
      </c>
      <c r="G1" s="45" t="s">
        <v>175</v>
      </c>
      <c r="H1" s="45" t="s">
        <v>176</v>
      </c>
      <c r="I1" s="45" t="s">
        <v>177</v>
      </c>
      <c r="J1" s="45" t="s">
        <v>178</v>
      </c>
      <c r="K1" s="45" t="s">
        <v>179</v>
      </c>
      <c r="L1" s="45" t="s">
        <v>180</v>
      </c>
      <c r="M1" s="45" t="s">
        <v>181</v>
      </c>
      <c r="N1" s="45" t="s">
        <v>182</v>
      </c>
      <c r="O1" s="45" t="s">
        <v>183</v>
      </c>
      <c r="P1" s="45" t="s">
        <v>184</v>
      </c>
      <c r="Q1" s="45" t="s">
        <v>185</v>
      </c>
      <c r="R1" s="45" t="s">
        <v>183</v>
      </c>
      <c r="S1" s="45" t="s">
        <v>186</v>
      </c>
      <c r="T1" s="45" t="s">
        <v>187</v>
      </c>
      <c r="U1" s="45" t="s">
        <v>188</v>
      </c>
    </row>
    <row r="2" spans="2:22" s="50" customFormat="1" ht="12.75">
      <c r="B2" s="49"/>
      <c r="C2" s="45"/>
      <c r="D2" s="46"/>
      <c r="E2" s="47"/>
      <c r="F2" s="45"/>
      <c r="G2" s="45"/>
      <c r="H2" s="45" t="s">
        <v>189</v>
      </c>
      <c r="I2" s="45" t="s">
        <v>190</v>
      </c>
      <c r="J2" s="45"/>
      <c r="K2" s="45" t="s">
        <v>191</v>
      </c>
      <c r="L2" s="45" t="s">
        <v>192</v>
      </c>
      <c r="M2" s="45" t="s">
        <v>193</v>
      </c>
      <c r="N2" s="45" t="s">
        <v>194</v>
      </c>
      <c r="O2" s="45" t="s">
        <v>182</v>
      </c>
      <c r="P2" s="45"/>
      <c r="Q2" s="45"/>
      <c r="R2" s="45"/>
      <c r="S2" s="45" t="s">
        <v>195</v>
      </c>
      <c r="T2" s="45" t="s">
        <v>195</v>
      </c>
      <c r="U2" s="45" t="s">
        <v>196</v>
      </c>
      <c r="V2" s="48"/>
    </row>
    <row r="3" spans="2:21" s="50" customFormat="1" ht="12.75">
      <c r="B3" s="49"/>
      <c r="C3" s="49"/>
      <c r="D3" s="51"/>
      <c r="E3" s="52"/>
      <c r="F3" s="49"/>
      <c r="G3" s="49"/>
      <c r="H3" s="49"/>
      <c r="I3" s="49"/>
      <c r="J3" s="49"/>
      <c r="K3" s="49"/>
      <c r="L3" s="53" t="s">
        <v>197</v>
      </c>
      <c r="M3" s="53" t="s">
        <v>198</v>
      </c>
      <c r="N3" s="53" t="s">
        <v>199</v>
      </c>
      <c r="O3" s="53" t="s">
        <v>200</v>
      </c>
      <c r="P3" s="49"/>
      <c r="Q3" s="49"/>
      <c r="R3" s="49"/>
      <c r="S3" s="49"/>
      <c r="T3" s="49"/>
      <c r="U3" s="49"/>
    </row>
    <row r="4" spans="2:22" s="50" customFormat="1" ht="12.75">
      <c r="B4" s="53" t="s">
        <v>201</v>
      </c>
      <c r="C4" s="49"/>
      <c r="D4" s="51"/>
      <c r="E4" s="52"/>
      <c r="F4" s="49">
        <v>1</v>
      </c>
      <c r="G4" s="49">
        <v>1</v>
      </c>
      <c r="H4" s="49">
        <v>1</v>
      </c>
      <c r="I4" s="54">
        <v>2</v>
      </c>
      <c r="J4" s="49">
        <v>1</v>
      </c>
      <c r="K4" s="49"/>
      <c r="L4" s="49"/>
      <c r="M4" s="49"/>
      <c r="N4" s="49"/>
      <c r="O4" s="49"/>
      <c r="P4" s="49"/>
      <c r="Q4" s="49"/>
      <c r="R4" s="49"/>
      <c r="S4" s="49"/>
      <c r="T4" s="49"/>
      <c r="U4" s="49"/>
      <c r="V4" s="39">
        <f aca="true" t="shared" si="0" ref="V4:V35">ROW()-1</f>
        <v>3</v>
      </c>
    </row>
    <row r="5" spans="1:22" ht="15.75">
      <c r="A5" s="39">
        <v>1</v>
      </c>
      <c r="B5" s="41" t="s">
        <v>202</v>
      </c>
      <c r="C5" s="41" t="s">
        <v>203</v>
      </c>
      <c r="D5" s="51" t="s">
        <v>204</v>
      </c>
      <c r="E5" s="52" t="s">
        <v>205</v>
      </c>
      <c r="F5" s="55">
        <v>0.973</v>
      </c>
      <c r="G5" s="55">
        <v>0.58</v>
      </c>
      <c r="H5" s="55">
        <v>0.4036</v>
      </c>
      <c r="I5" s="55">
        <v>1.1715</v>
      </c>
      <c r="J5" s="55">
        <v>0.88</v>
      </c>
      <c r="K5" s="40">
        <v>308.33</v>
      </c>
      <c r="L5" s="40">
        <v>1.046E-05</v>
      </c>
      <c r="M5" s="55">
        <v>1.687</v>
      </c>
      <c r="N5" s="40">
        <v>0.0215</v>
      </c>
      <c r="O5" s="40"/>
      <c r="P5" s="40" t="s">
        <v>206</v>
      </c>
      <c r="Q5" s="41" t="s">
        <v>206</v>
      </c>
      <c r="R5" s="41" t="s">
        <v>207</v>
      </c>
      <c r="S5" s="56">
        <v>0</v>
      </c>
      <c r="T5" s="56"/>
      <c r="U5" s="39">
        <v>305</v>
      </c>
      <c r="V5" s="39">
        <f t="shared" si="0"/>
        <v>4</v>
      </c>
    </row>
    <row r="6" spans="1:22" ht="15.75">
      <c r="A6" s="39">
        <v>2</v>
      </c>
      <c r="B6" s="41" t="s">
        <v>97</v>
      </c>
      <c r="C6" s="41" t="s">
        <v>97</v>
      </c>
      <c r="D6" s="51" t="s">
        <v>97</v>
      </c>
      <c r="E6" s="52" t="s">
        <v>97</v>
      </c>
      <c r="F6" s="55">
        <v>1</v>
      </c>
      <c r="G6" s="55">
        <v>1</v>
      </c>
      <c r="H6" s="55">
        <v>0.24</v>
      </c>
      <c r="I6" s="55">
        <v>1.293</v>
      </c>
      <c r="J6" s="55">
        <v>1</v>
      </c>
      <c r="K6" s="40">
        <v>132.42</v>
      </c>
      <c r="L6" s="40">
        <f>18.3*10^-6</f>
        <v>1.83E-05</v>
      </c>
      <c r="M6" s="55">
        <v>1.004</v>
      </c>
      <c r="N6" s="40">
        <v>0.026</v>
      </c>
      <c r="O6" s="40"/>
      <c r="P6" s="40" t="s">
        <v>206</v>
      </c>
      <c r="Q6" s="41" t="s">
        <v>206</v>
      </c>
      <c r="R6" s="41" t="s">
        <v>208</v>
      </c>
      <c r="S6" s="56">
        <v>94</v>
      </c>
      <c r="T6" s="56">
        <v>132</v>
      </c>
      <c r="V6" s="39">
        <f t="shared" si="0"/>
        <v>5</v>
      </c>
    </row>
    <row r="7" spans="1:22" ht="15.75">
      <c r="A7" s="39">
        <v>3</v>
      </c>
      <c r="B7" s="41" t="s">
        <v>209</v>
      </c>
      <c r="C7" s="41" t="s">
        <v>210</v>
      </c>
      <c r="D7" s="51" t="s">
        <v>211</v>
      </c>
      <c r="E7" s="52" t="s">
        <v>212</v>
      </c>
      <c r="F7" s="55">
        <v>0.934</v>
      </c>
      <c r="G7" s="55">
        <v>0.43</v>
      </c>
      <c r="H7" s="55">
        <v>0.352</v>
      </c>
      <c r="I7" s="55">
        <v>1.787</v>
      </c>
      <c r="J7" s="55">
        <v>0.88</v>
      </c>
      <c r="K7" s="55"/>
      <c r="L7" s="40"/>
      <c r="M7" s="55"/>
      <c r="N7" s="40"/>
      <c r="O7" s="40"/>
      <c r="P7" s="40" t="s">
        <v>206</v>
      </c>
      <c r="Q7" s="41" t="s">
        <v>206</v>
      </c>
      <c r="S7" s="56">
        <v>0</v>
      </c>
      <c r="T7" s="56"/>
      <c r="V7" s="39">
        <f t="shared" si="0"/>
        <v>6</v>
      </c>
    </row>
    <row r="8" spans="1:22" ht="15.75">
      <c r="A8" s="39">
        <v>4</v>
      </c>
      <c r="B8" s="41" t="s">
        <v>213</v>
      </c>
      <c r="C8" s="41" t="s">
        <v>214</v>
      </c>
      <c r="D8" s="51" t="s">
        <v>215</v>
      </c>
      <c r="E8" s="52" t="s">
        <v>216</v>
      </c>
      <c r="F8" s="55">
        <v>1.028</v>
      </c>
      <c r="G8" s="55">
        <v>0.73</v>
      </c>
      <c r="H8" s="55">
        <v>0.492</v>
      </c>
      <c r="I8" s="55">
        <v>0.76</v>
      </c>
      <c r="J8" s="55">
        <v>0.941</v>
      </c>
      <c r="K8" s="55">
        <v>405.5</v>
      </c>
      <c r="L8" s="40">
        <v>1.002E-05</v>
      </c>
      <c r="M8" s="55">
        <v>2.086</v>
      </c>
      <c r="N8" s="40">
        <v>0.0216</v>
      </c>
      <c r="O8" s="40" t="s">
        <v>217</v>
      </c>
      <c r="P8" s="40" t="s">
        <v>218</v>
      </c>
      <c r="Q8" s="41" t="s">
        <v>219</v>
      </c>
      <c r="R8" s="41" t="s">
        <v>220</v>
      </c>
      <c r="S8" s="56">
        <v>88</v>
      </c>
      <c r="T8" s="56"/>
      <c r="U8" s="39">
        <v>630</v>
      </c>
      <c r="V8" s="39">
        <f t="shared" si="0"/>
        <v>7</v>
      </c>
    </row>
    <row r="9" spans="1:22" ht="15.75">
      <c r="A9" s="39">
        <v>5</v>
      </c>
      <c r="B9" s="41" t="s">
        <v>98</v>
      </c>
      <c r="C9" s="41" t="s">
        <v>221</v>
      </c>
      <c r="D9" s="51" t="s">
        <v>98</v>
      </c>
      <c r="E9" s="52" t="s">
        <v>221</v>
      </c>
      <c r="F9" s="55">
        <v>1</v>
      </c>
      <c r="G9" s="55">
        <v>1.45</v>
      </c>
      <c r="H9" s="55">
        <v>0.1244</v>
      </c>
      <c r="I9" s="55">
        <v>1.782</v>
      </c>
      <c r="J9" s="55">
        <v>1.04</v>
      </c>
      <c r="K9" s="55">
        <v>150.86</v>
      </c>
      <c r="L9" s="40">
        <v>2.28E-05</v>
      </c>
      <c r="M9" s="55">
        <v>0.5216</v>
      </c>
      <c r="N9" s="40">
        <v>0.01782</v>
      </c>
      <c r="O9" s="40"/>
      <c r="P9" s="40" t="s">
        <v>206</v>
      </c>
      <c r="Q9" s="41" t="s">
        <v>206</v>
      </c>
      <c r="R9" s="41" t="s">
        <v>222</v>
      </c>
      <c r="S9" s="56">
        <v>132</v>
      </c>
      <c r="T9" s="56"/>
      <c r="V9" s="39">
        <f t="shared" si="0"/>
        <v>8</v>
      </c>
    </row>
    <row r="10" spans="1:22" ht="15.75">
      <c r="A10" s="39">
        <v>6</v>
      </c>
      <c r="B10" s="41" t="s">
        <v>223</v>
      </c>
      <c r="C10" s="41" t="s">
        <v>224</v>
      </c>
      <c r="D10" s="51" t="s">
        <v>215</v>
      </c>
      <c r="E10" s="52" t="s">
        <v>216</v>
      </c>
      <c r="F10" s="55">
        <v>0.943</v>
      </c>
      <c r="G10" s="55">
        <v>0.67</v>
      </c>
      <c r="H10" s="55">
        <v>0.1167</v>
      </c>
      <c r="I10" s="55">
        <v>3.478</v>
      </c>
      <c r="J10" s="55">
        <v>0.88</v>
      </c>
      <c r="K10" s="55">
        <v>373</v>
      </c>
      <c r="L10" s="40">
        <v>1.604E-05</v>
      </c>
      <c r="M10" s="55">
        <v>0.494</v>
      </c>
      <c r="N10" s="40"/>
      <c r="O10" s="40"/>
      <c r="P10" s="40" t="s">
        <v>206</v>
      </c>
      <c r="Q10" s="41" t="s">
        <v>219</v>
      </c>
      <c r="R10" s="41" t="s">
        <v>225</v>
      </c>
      <c r="S10" s="56">
        <v>0</v>
      </c>
      <c r="T10" s="56"/>
      <c r="V10" s="39">
        <f t="shared" si="0"/>
        <v>9</v>
      </c>
    </row>
    <row r="11" spans="1:22" ht="15.75">
      <c r="A11" s="39">
        <v>7</v>
      </c>
      <c r="B11" s="41" t="s">
        <v>226</v>
      </c>
      <c r="C11" s="41" t="s">
        <v>227</v>
      </c>
      <c r="D11" s="51" t="s">
        <v>211</v>
      </c>
      <c r="E11" s="52" t="s">
        <v>212</v>
      </c>
      <c r="F11" s="55">
        <v>0.891</v>
      </c>
      <c r="G11" s="55">
        <v>0.41</v>
      </c>
      <c r="H11" s="55">
        <v>0.1279</v>
      </c>
      <c r="I11" s="55">
        <v>5.227</v>
      </c>
      <c r="J11" s="55">
        <v>0.88</v>
      </c>
      <c r="K11" s="55">
        <v>452</v>
      </c>
      <c r="L11" s="40"/>
      <c r="M11" s="55">
        <v>0.5344</v>
      </c>
      <c r="N11" s="40">
        <v>0.011</v>
      </c>
      <c r="O11" s="40" t="s">
        <v>228</v>
      </c>
      <c r="P11" s="40" t="s">
        <v>206</v>
      </c>
      <c r="Q11" s="41" t="s">
        <v>219</v>
      </c>
      <c r="R11" s="41" t="s">
        <v>229</v>
      </c>
      <c r="S11" s="56"/>
      <c r="T11" s="56"/>
      <c r="V11" s="39">
        <f t="shared" si="0"/>
        <v>10</v>
      </c>
    </row>
    <row r="12" spans="1:22" ht="15.75">
      <c r="A12" s="39">
        <v>8</v>
      </c>
      <c r="B12" s="41" t="s">
        <v>230</v>
      </c>
      <c r="C12" s="41" t="s">
        <v>231</v>
      </c>
      <c r="D12" s="51" t="s">
        <v>211</v>
      </c>
      <c r="E12" s="52" t="s">
        <v>212</v>
      </c>
      <c r="F12" s="55">
        <v>1.108</v>
      </c>
      <c r="G12" s="55">
        <v>0.51</v>
      </c>
      <c r="H12" s="55">
        <v>0.1778</v>
      </c>
      <c r="I12" s="55">
        <v>3.025</v>
      </c>
      <c r="J12" s="55">
        <v>0.88</v>
      </c>
      <c r="K12" s="55">
        <v>260.8</v>
      </c>
      <c r="L12" s="40">
        <v>1.7E-05</v>
      </c>
      <c r="M12" s="55">
        <v>0.7452</v>
      </c>
      <c r="N12" s="40">
        <v>0.01911</v>
      </c>
      <c r="O12" s="40" t="s">
        <v>228</v>
      </c>
      <c r="P12" s="40" t="s">
        <v>206</v>
      </c>
      <c r="Q12" s="41" t="s">
        <v>219</v>
      </c>
      <c r="R12" s="41" t="s">
        <v>229</v>
      </c>
      <c r="S12" s="56"/>
      <c r="T12" s="56"/>
      <c r="V12" s="39">
        <f t="shared" si="0"/>
        <v>11</v>
      </c>
    </row>
    <row r="13" spans="1:22" ht="15.75">
      <c r="A13" s="39">
        <v>9</v>
      </c>
      <c r="B13" s="41" t="s">
        <v>232</v>
      </c>
      <c r="C13" s="41" t="s">
        <v>233</v>
      </c>
      <c r="D13" s="51" t="s">
        <v>215</v>
      </c>
      <c r="E13" s="52" t="s">
        <v>216</v>
      </c>
      <c r="F13" s="55">
        <v>1.14</v>
      </c>
      <c r="G13" s="55">
        <v>0.81</v>
      </c>
      <c r="H13" s="55">
        <v>0.0539</v>
      </c>
      <c r="I13" s="55">
        <v>7.13</v>
      </c>
      <c r="J13" s="55">
        <v>1</v>
      </c>
      <c r="K13" s="55"/>
      <c r="L13" s="40"/>
      <c r="M13" s="55"/>
      <c r="N13" s="40"/>
      <c r="O13" s="40"/>
      <c r="P13" s="40" t="s">
        <v>206</v>
      </c>
      <c r="Q13" s="41" t="s">
        <v>206</v>
      </c>
      <c r="S13" s="56"/>
      <c r="T13" s="56"/>
      <c r="V13" s="39">
        <f t="shared" si="0"/>
        <v>12</v>
      </c>
    </row>
    <row r="14" spans="1:22" ht="15.75">
      <c r="A14" s="39">
        <v>10</v>
      </c>
      <c r="B14" s="41" t="s">
        <v>234</v>
      </c>
      <c r="C14" s="41" t="s">
        <v>235</v>
      </c>
      <c r="D14" s="51" t="s">
        <v>211</v>
      </c>
      <c r="E14" s="52" t="s">
        <v>212</v>
      </c>
      <c r="F14" s="55">
        <v>0.826</v>
      </c>
      <c r="G14" s="55">
        <v>0.38</v>
      </c>
      <c r="H14" s="55">
        <v>0.0647</v>
      </c>
      <c r="I14" s="55">
        <v>11.18</v>
      </c>
      <c r="J14" s="55">
        <v>0.88</v>
      </c>
      <c r="K14" s="55"/>
      <c r="L14" s="40"/>
      <c r="M14" s="55"/>
      <c r="N14" s="40"/>
      <c r="O14" s="40"/>
      <c r="P14" s="40" t="s">
        <v>206</v>
      </c>
      <c r="Q14" s="41" t="s">
        <v>206</v>
      </c>
      <c r="S14" s="56"/>
      <c r="T14" s="56"/>
      <c r="V14" s="39">
        <f t="shared" si="0"/>
        <v>13</v>
      </c>
    </row>
    <row r="15" spans="1:22" ht="15.75">
      <c r="A15" s="39">
        <v>11</v>
      </c>
      <c r="B15" s="41" t="s">
        <v>236</v>
      </c>
      <c r="C15" s="41" t="s">
        <v>237</v>
      </c>
      <c r="D15" s="51" t="s">
        <v>211</v>
      </c>
      <c r="E15" s="52" t="s">
        <v>212</v>
      </c>
      <c r="F15" s="55">
        <v>0.565</v>
      </c>
      <c r="G15" s="55">
        <v>0.26</v>
      </c>
      <c r="H15" s="55">
        <v>0.1369</v>
      </c>
      <c r="I15" s="55">
        <v>7.803</v>
      </c>
      <c r="J15" s="55">
        <v>0.88</v>
      </c>
      <c r="K15" s="55"/>
      <c r="L15" s="40"/>
      <c r="M15" s="55"/>
      <c r="N15" s="40"/>
      <c r="O15" s="40"/>
      <c r="P15" s="40" t="s">
        <v>206</v>
      </c>
      <c r="Q15" s="41" t="s">
        <v>219</v>
      </c>
      <c r="S15" s="56"/>
      <c r="T15" s="56"/>
      <c r="V15" s="39">
        <f t="shared" si="0"/>
        <v>14</v>
      </c>
    </row>
    <row r="16" spans="1:22" ht="15.75">
      <c r="A16" s="39">
        <v>12</v>
      </c>
      <c r="B16" s="41" t="s">
        <v>238</v>
      </c>
      <c r="C16" s="41" t="s">
        <v>239</v>
      </c>
      <c r="D16" s="51" t="s">
        <v>211</v>
      </c>
      <c r="E16" s="52" t="s">
        <v>212</v>
      </c>
      <c r="F16" s="55">
        <v>0.826</v>
      </c>
      <c r="G16" s="55">
        <v>0.38</v>
      </c>
      <c r="H16" s="55">
        <v>0.1161</v>
      </c>
      <c r="I16" s="55">
        <v>6.108</v>
      </c>
      <c r="J16" s="55">
        <v>0.88</v>
      </c>
      <c r="K16" s="55"/>
      <c r="L16" s="40"/>
      <c r="M16" s="55"/>
      <c r="N16" s="40"/>
      <c r="O16" s="40"/>
      <c r="P16" s="40" t="s">
        <v>206</v>
      </c>
      <c r="Q16" s="41" t="s">
        <v>219</v>
      </c>
      <c r="S16" s="56"/>
      <c r="T16" s="56"/>
      <c r="V16" s="39">
        <f t="shared" si="0"/>
        <v>15</v>
      </c>
    </row>
    <row r="17" spans="1:22" ht="15.75">
      <c r="A17" s="39">
        <v>13</v>
      </c>
      <c r="B17" s="41" t="s">
        <v>240</v>
      </c>
      <c r="C17" s="41" t="s">
        <v>241</v>
      </c>
      <c r="D17" s="51" t="s">
        <v>211</v>
      </c>
      <c r="E17" s="52" t="s">
        <v>212</v>
      </c>
      <c r="F17" s="55">
        <v>0.804</v>
      </c>
      <c r="G17" s="55">
        <v>0.37</v>
      </c>
      <c r="H17" s="55">
        <v>0.1113</v>
      </c>
      <c r="I17" s="55">
        <v>6.644</v>
      </c>
      <c r="J17" s="55">
        <v>0.88</v>
      </c>
      <c r="K17" s="55"/>
      <c r="L17" s="40"/>
      <c r="M17" s="55"/>
      <c r="N17" s="40"/>
      <c r="O17" s="40"/>
      <c r="P17" s="40" t="s">
        <v>206</v>
      </c>
      <c r="Q17" s="41" t="s">
        <v>219</v>
      </c>
      <c r="S17" s="56"/>
      <c r="T17" s="56"/>
      <c r="V17" s="39">
        <f t="shared" si="0"/>
        <v>16</v>
      </c>
    </row>
    <row r="18" spans="1:22" ht="15.75">
      <c r="A18" s="39">
        <v>14</v>
      </c>
      <c r="B18" s="41" t="s">
        <v>242</v>
      </c>
      <c r="C18" s="41" t="s">
        <v>243</v>
      </c>
      <c r="D18" s="51" t="s">
        <v>211</v>
      </c>
      <c r="E18" s="52" t="s">
        <v>212</v>
      </c>
      <c r="F18" s="55">
        <v>0.695</v>
      </c>
      <c r="G18" s="55">
        <v>0.32</v>
      </c>
      <c r="H18" s="55">
        <v>0.3514</v>
      </c>
      <c r="I18" s="55">
        <v>2.413</v>
      </c>
      <c r="J18" s="55">
        <v>0.88</v>
      </c>
      <c r="K18" s="55"/>
      <c r="L18" s="40"/>
      <c r="M18" s="55"/>
      <c r="N18" s="40"/>
      <c r="O18" s="40"/>
      <c r="P18" s="40" t="s">
        <v>206</v>
      </c>
      <c r="Q18" s="41" t="s">
        <v>206</v>
      </c>
      <c r="R18" s="41" t="s">
        <v>244</v>
      </c>
      <c r="S18" s="56"/>
      <c r="T18" s="56"/>
      <c r="U18" s="39">
        <v>415</v>
      </c>
      <c r="V18" s="39">
        <f t="shared" si="0"/>
        <v>17</v>
      </c>
    </row>
    <row r="19" spans="1:22" ht="15.75">
      <c r="A19" s="39">
        <v>15</v>
      </c>
      <c r="B19" s="41" t="s">
        <v>245</v>
      </c>
      <c r="C19" s="41" t="s">
        <v>246</v>
      </c>
      <c r="D19" s="51" t="s">
        <v>211</v>
      </c>
      <c r="E19" s="52" t="s">
        <v>212</v>
      </c>
      <c r="F19" s="55">
        <v>0.565</v>
      </c>
      <c r="G19" s="55">
        <v>0.26</v>
      </c>
      <c r="H19" s="55">
        <v>0.4007</v>
      </c>
      <c r="I19" s="55">
        <v>2.593</v>
      </c>
      <c r="J19" s="55">
        <v>0.88</v>
      </c>
      <c r="K19" s="55">
        <v>425.16</v>
      </c>
      <c r="L19" s="40">
        <v>7.51E-06</v>
      </c>
      <c r="M19" s="55">
        <v>1.734</v>
      </c>
      <c r="N19" s="40">
        <v>0.01623</v>
      </c>
      <c r="O19" s="40"/>
      <c r="P19" s="40" t="s">
        <v>206</v>
      </c>
      <c r="Q19" s="41" t="s">
        <v>206</v>
      </c>
      <c r="R19" s="41" t="s">
        <v>247</v>
      </c>
      <c r="S19" s="56"/>
      <c r="T19" s="56"/>
      <c r="U19" s="39">
        <v>365</v>
      </c>
      <c r="V19" s="39">
        <f t="shared" si="0"/>
        <v>18</v>
      </c>
    </row>
    <row r="20" spans="1:22" ht="15.75">
      <c r="A20" s="39">
        <v>16</v>
      </c>
      <c r="B20" s="41" t="s">
        <v>248</v>
      </c>
      <c r="C20" s="41" t="s">
        <v>249</v>
      </c>
      <c r="D20" s="51" t="s">
        <v>211</v>
      </c>
      <c r="E20" s="52" t="s">
        <v>212</v>
      </c>
      <c r="F20" s="55">
        <v>0.652</v>
      </c>
      <c r="G20" s="55">
        <v>0.3</v>
      </c>
      <c r="H20" s="55">
        <v>0.3648</v>
      </c>
      <c r="I20" s="55">
        <v>2.503</v>
      </c>
      <c r="J20" s="55">
        <v>0.88</v>
      </c>
      <c r="K20" s="55"/>
      <c r="L20" s="40"/>
      <c r="M20" s="55"/>
      <c r="N20" s="40"/>
      <c r="O20" s="40"/>
      <c r="P20" s="40" t="s">
        <v>206</v>
      </c>
      <c r="Q20" s="41" t="s">
        <v>206</v>
      </c>
      <c r="R20" s="41" t="s">
        <v>250</v>
      </c>
      <c r="S20" s="56"/>
      <c r="T20" s="56"/>
      <c r="U20" s="39">
        <v>440</v>
      </c>
      <c r="V20" s="39">
        <f t="shared" si="0"/>
        <v>19</v>
      </c>
    </row>
    <row r="21" spans="1:22" ht="15.75">
      <c r="A21" s="39">
        <v>17</v>
      </c>
      <c r="B21" s="41" t="s">
        <v>251</v>
      </c>
      <c r="C21" s="41" t="s">
        <v>252</v>
      </c>
      <c r="D21" s="51" t="s">
        <v>211</v>
      </c>
      <c r="E21" s="52" t="s">
        <v>212</v>
      </c>
      <c r="F21" s="55">
        <v>0.704</v>
      </c>
      <c r="G21" s="55">
        <v>0.324</v>
      </c>
      <c r="H21" s="55">
        <v>0.336</v>
      </c>
      <c r="I21" s="55">
        <v>2.503</v>
      </c>
      <c r="J21" s="55">
        <v>0.88</v>
      </c>
      <c r="K21" s="55"/>
      <c r="L21" s="40"/>
      <c r="M21" s="55"/>
      <c r="N21" s="40"/>
      <c r="O21" s="40"/>
      <c r="P21" s="40" t="s">
        <v>206</v>
      </c>
      <c r="Q21" s="41" t="s">
        <v>206</v>
      </c>
      <c r="R21" s="41" t="s">
        <v>250</v>
      </c>
      <c r="S21" s="56"/>
      <c r="T21" s="56"/>
      <c r="V21" s="39">
        <f t="shared" si="0"/>
        <v>20</v>
      </c>
    </row>
    <row r="22" spans="1:22" ht="15.75">
      <c r="A22" s="39">
        <v>18</v>
      </c>
      <c r="B22" s="41" t="s">
        <v>251</v>
      </c>
      <c r="C22" s="41" t="s">
        <v>253</v>
      </c>
      <c r="D22" s="51" t="s">
        <v>211</v>
      </c>
      <c r="E22" s="52" t="s">
        <v>212</v>
      </c>
      <c r="F22" s="55">
        <v>0.632</v>
      </c>
      <c r="G22" s="55">
        <v>0.291</v>
      </c>
      <c r="H22" s="55">
        <v>0.374</v>
      </c>
      <c r="I22" s="55">
        <v>2.503</v>
      </c>
      <c r="J22" s="55">
        <v>0.88</v>
      </c>
      <c r="K22" s="55"/>
      <c r="L22" s="40"/>
      <c r="M22" s="55"/>
      <c r="N22" s="40"/>
      <c r="O22" s="40"/>
      <c r="P22" s="40" t="s">
        <v>206</v>
      </c>
      <c r="Q22" s="41" t="s">
        <v>206</v>
      </c>
      <c r="R22" s="41" t="s">
        <v>250</v>
      </c>
      <c r="S22" s="56"/>
      <c r="T22" s="56"/>
      <c r="V22" s="39">
        <f t="shared" si="0"/>
        <v>21</v>
      </c>
    </row>
    <row r="23" spans="1:22" ht="15.75">
      <c r="A23" s="39">
        <v>19</v>
      </c>
      <c r="B23" s="41" t="s">
        <v>104</v>
      </c>
      <c r="C23" s="41" t="s">
        <v>254</v>
      </c>
      <c r="D23" s="51" t="s">
        <v>215</v>
      </c>
      <c r="E23" s="52" t="s">
        <v>216</v>
      </c>
      <c r="F23" s="55">
        <v>1.042</v>
      </c>
      <c r="G23" s="55">
        <v>0.741</v>
      </c>
      <c r="H23" s="55">
        <v>0.2016</v>
      </c>
      <c r="I23" s="55">
        <v>1.964</v>
      </c>
      <c r="J23" s="55">
        <v>0.941</v>
      </c>
      <c r="K23" s="55">
        <v>304.21</v>
      </c>
      <c r="L23" s="40">
        <v>1.4833E-05</v>
      </c>
      <c r="M23" s="55">
        <v>0.85</v>
      </c>
      <c r="N23" s="40">
        <v>0.0164</v>
      </c>
      <c r="O23" s="40"/>
      <c r="P23" s="40" t="s">
        <v>206</v>
      </c>
      <c r="Q23" s="41" t="s">
        <v>206</v>
      </c>
      <c r="S23" s="56">
        <v>98</v>
      </c>
      <c r="T23" s="56"/>
      <c r="V23" s="39">
        <f t="shared" si="0"/>
        <v>22</v>
      </c>
    </row>
    <row r="24" spans="1:22" ht="15.75">
      <c r="A24" s="39">
        <v>20</v>
      </c>
      <c r="B24" s="41" t="s">
        <v>255</v>
      </c>
      <c r="C24" s="41" t="s">
        <v>256</v>
      </c>
      <c r="D24" s="51" t="s">
        <v>204</v>
      </c>
      <c r="E24" s="52" t="s">
        <v>205</v>
      </c>
      <c r="F24" s="55">
        <v>1.007</v>
      </c>
      <c r="G24" s="55">
        <v>0.6</v>
      </c>
      <c r="H24" s="55">
        <v>0.1428</v>
      </c>
      <c r="I24" s="55">
        <v>3.397</v>
      </c>
      <c r="J24" s="55">
        <v>0.941</v>
      </c>
      <c r="K24" s="55"/>
      <c r="L24" s="40"/>
      <c r="M24" s="55"/>
      <c r="N24" s="40"/>
      <c r="O24" s="40"/>
      <c r="P24" s="40" t="s">
        <v>206</v>
      </c>
      <c r="Q24" s="41" t="s">
        <v>206</v>
      </c>
      <c r="S24" s="56"/>
      <c r="T24" s="56"/>
      <c r="V24" s="39">
        <f t="shared" si="0"/>
        <v>23</v>
      </c>
    </row>
    <row r="25" spans="1:22" ht="15.75">
      <c r="A25" s="39">
        <v>21</v>
      </c>
      <c r="B25" s="41" t="s">
        <v>105</v>
      </c>
      <c r="C25" s="41" t="s">
        <v>257</v>
      </c>
      <c r="D25" s="51" t="s">
        <v>103</v>
      </c>
      <c r="E25" s="52" t="s">
        <v>258</v>
      </c>
      <c r="F25" s="55">
        <v>1</v>
      </c>
      <c r="G25" s="55">
        <v>1</v>
      </c>
      <c r="H25" s="55">
        <v>0.2488</v>
      </c>
      <c r="I25" s="55">
        <v>1.25</v>
      </c>
      <c r="J25" s="55">
        <v>1</v>
      </c>
      <c r="K25" s="55"/>
      <c r="L25" s="40">
        <v>1.77E-05</v>
      </c>
      <c r="M25" s="55">
        <v>1.042</v>
      </c>
      <c r="N25" s="40">
        <v>0.0249</v>
      </c>
      <c r="O25" s="40"/>
      <c r="P25" s="40" t="s">
        <v>206</v>
      </c>
      <c r="Q25" s="41" t="s">
        <v>206</v>
      </c>
      <c r="S25" s="56">
        <v>96</v>
      </c>
      <c r="T25" s="56"/>
      <c r="V25" s="39">
        <f t="shared" si="0"/>
        <v>24</v>
      </c>
    </row>
    <row r="26" spans="1:22" ht="15.75">
      <c r="A26" s="39">
        <v>22</v>
      </c>
      <c r="B26" s="41" t="s">
        <v>259</v>
      </c>
      <c r="C26" s="41" t="s">
        <v>260</v>
      </c>
      <c r="D26" s="51" t="s">
        <v>211</v>
      </c>
      <c r="E26" s="52" t="s">
        <v>212</v>
      </c>
      <c r="F26" s="55">
        <v>0.673</v>
      </c>
      <c r="G26" s="55">
        <v>0.31</v>
      </c>
      <c r="H26" s="55">
        <v>0.1655</v>
      </c>
      <c r="I26" s="55">
        <v>6.86</v>
      </c>
      <c r="J26" s="55">
        <v>0.88</v>
      </c>
      <c r="K26" s="55"/>
      <c r="L26" s="40"/>
      <c r="M26" s="55"/>
      <c r="N26" s="40"/>
      <c r="O26" s="40"/>
      <c r="P26" s="40" t="s">
        <v>206</v>
      </c>
      <c r="Q26" s="41" t="s">
        <v>219</v>
      </c>
      <c r="S26" s="56"/>
      <c r="T26" s="56"/>
      <c r="V26" s="39">
        <f t="shared" si="0"/>
        <v>25</v>
      </c>
    </row>
    <row r="27" spans="1:22" ht="15.75">
      <c r="A27" s="39">
        <v>23</v>
      </c>
      <c r="B27" s="41" t="s">
        <v>261</v>
      </c>
      <c r="C27" s="41" t="s">
        <v>212</v>
      </c>
      <c r="D27" s="51" t="s">
        <v>211</v>
      </c>
      <c r="E27" s="52" t="s">
        <v>212</v>
      </c>
      <c r="F27" s="55">
        <v>0.913</v>
      </c>
      <c r="G27" s="55">
        <v>0.42</v>
      </c>
      <c r="H27" s="55">
        <v>0.1654</v>
      </c>
      <c r="I27" s="55">
        <v>3.926</v>
      </c>
      <c r="J27" s="55">
        <v>0.88</v>
      </c>
      <c r="K27" s="55"/>
      <c r="L27" s="40"/>
      <c r="M27" s="55"/>
      <c r="N27" s="40"/>
      <c r="O27" s="40"/>
      <c r="P27" s="40" t="s">
        <v>206</v>
      </c>
      <c r="Q27" s="41" t="s">
        <v>219</v>
      </c>
      <c r="S27" s="56"/>
      <c r="T27" s="56"/>
      <c r="V27" s="39">
        <f t="shared" si="0"/>
        <v>26</v>
      </c>
    </row>
    <row r="28" spans="1:22" ht="15.75">
      <c r="A28" s="39">
        <v>24</v>
      </c>
      <c r="B28" s="41" t="s">
        <v>262</v>
      </c>
      <c r="C28" s="41" t="s">
        <v>263</v>
      </c>
      <c r="D28" s="51" t="s">
        <v>204</v>
      </c>
      <c r="E28" s="52" t="s">
        <v>205</v>
      </c>
      <c r="F28" s="55">
        <v>0.907</v>
      </c>
      <c r="G28" s="55">
        <v>0.54</v>
      </c>
      <c r="H28" s="55">
        <v>0.171</v>
      </c>
      <c r="I28" s="55">
        <v>2.945</v>
      </c>
      <c r="J28" s="55">
        <v>0.88</v>
      </c>
      <c r="K28" s="55"/>
      <c r="L28" s="40"/>
      <c r="M28" s="55"/>
      <c r="N28" s="40"/>
      <c r="O28" s="40"/>
      <c r="P28" s="40" t="s">
        <v>206</v>
      </c>
      <c r="Q28" s="41" t="s">
        <v>206</v>
      </c>
      <c r="R28" s="41" t="s">
        <v>264</v>
      </c>
      <c r="S28" s="56"/>
      <c r="T28" s="56"/>
      <c r="V28" s="39">
        <f t="shared" si="0"/>
        <v>27</v>
      </c>
    </row>
    <row r="29" spans="1:22" ht="15.75">
      <c r="A29" s="39">
        <v>25</v>
      </c>
      <c r="B29" s="41" t="s">
        <v>265</v>
      </c>
      <c r="C29" s="41" t="s">
        <v>266</v>
      </c>
      <c r="D29" s="51" t="s">
        <v>215</v>
      </c>
      <c r="E29" s="52" t="s">
        <v>216</v>
      </c>
      <c r="F29" s="55">
        <v>0.929</v>
      </c>
      <c r="G29" s="55">
        <v>0.66</v>
      </c>
      <c r="H29" s="55">
        <v>0.1651</v>
      </c>
      <c r="I29" s="55">
        <v>2.68</v>
      </c>
      <c r="J29" s="55">
        <v>1</v>
      </c>
      <c r="K29" s="55"/>
      <c r="L29" s="40"/>
      <c r="M29" s="55"/>
      <c r="N29" s="40"/>
      <c r="O29" s="40"/>
      <c r="P29" s="40" t="s">
        <v>206</v>
      </c>
      <c r="Q29" s="41" t="s">
        <v>206</v>
      </c>
      <c r="R29" s="41" t="s">
        <v>267</v>
      </c>
      <c r="S29" s="56"/>
      <c r="T29" s="56"/>
      <c r="V29" s="39">
        <f t="shared" si="0"/>
        <v>28</v>
      </c>
    </row>
    <row r="30" spans="1:22" ht="15.75">
      <c r="A30" s="39">
        <v>26</v>
      </c>
      <c r="B30" s="41" t="s">
        <v>268</v>
      </c>
      <c r="C30" s="41" t="s">
        <v>269</v>
      </c>
      <c r="D30" s="51" t="s">
        <v>103</v>
      </c>
      <c r="E30" s="52" t="s">
        <v>258</v>
      </c>
      <c r="F30" s="55">
        <v>0.86</v>
      </c>
      <c r="G30" s="55">
        <v>0.86</v>
      </c>
      <c r="H30" s="55">
        <v>0.1144</v>
      </c>
      <c r="I30" s="55">
        <v>3.163</v>
      </c>
      <c r="J30" s="55">
        <v>1</v>
      </c>
      <c r="K30" s="55"/>
      <c r="L30" s="40">
        <v>1.355E-05</v>
      </c>
      <c r="M30" s="55">
        <v>0.485</v>
      </c>
      <c r="N30" s="40">
        <v>0.00884</v>
      </c>
      <c r="O30" s="40" t="s">
        <v>228</v>
      </c>
      <c r="P30" s="40" t="s">
        <v>206</v>
      </c>
      <c r="Q30" s="41" t="s">
        <v>219</v>
      </c>
      <c r="R30" s="41" t="s">
        <v>270</v>
      </c>
      <c r="S30" s="56">
        <v>81</v>
      </c>
      <c r="T30" s="56"/>
      <c r="V30" s="39">
        <f t="shared" si="0"/>
        <v>29</v>
      </c>
    </row>
    <row r="31" spans="1:22" ht="15.75">
      <c r="A31" s="39">
        <v>27</v>
      </c>
      <c r="B31" s="41" t="s">
        <v>271</v>
      </c>
      <c r="C31" s="41" t="s">
        <v>272</v>
      </c>
      <c r="D31" s="51" t="s">
        <v>211</v>
      </c>
      <c r="E31" s="52" t="s">
        <v>212</v>
      </c>
      <c r="F31" s="55">
        <v>0.869</v>
      </c>
      <c r="G31" s="55">
        <v>0.4</v>
      </c>
      <c r="H31" s="55">
        <v>0.165</v>
      </c>
      <c r="I31" s="55">
        <v>4.125</v>
      </c>
      <c r="J31" s="55">
        <v>0.88</v>
      </c>
      <c r="K31" s="55"/>
      <c r="L31" s="40"/>
      <c r="M31" s="55"/>
      <c r="N31" s="40"/>
      <c r="O31" s="40"/>
      <c r="P31" s="40" t="s">
        <v>206</v>
      </c>
      <c r="Q31" s="41" t="s">
        <v>219</v>
      </c>
      <c r="S31" s="56"/>
      <c r="T31" s="56"/>
      <c r="V31" s="39">
        <f t="shared" si="0"/>
        <v>30</v>
      </c>
    </row>
    <row r="32" spans="1:22" ht="15.75">
      <c r="A32" s="39">
        <v>28</v>
      </c>
      <c r="B32" s="41" t="s">
        <v>273</v>
      </c>
      <c r="C32" s="41" t="s">
        <v>274</v>
      </c>
      <c r="D32" s="51" t="s">
        <v>211</v>
      </c>
      <c r="E32" s="52" t="s">
        <v>212</v>
      </c>
      <c r="F32" s="55">
        <v>1</v>
      </c>
      <c r="G32" s="55">
        <v>0.46</v>
      </c>
      <c r="H32" s="55">
        <v>0.1544</v>
      </c>
      <c r="I32" s="55">
        <v>3.858</v>
      </c>
      <c r="J32" s="55">
        <v>0.88</v>
      </c>
      <c r="K32" s="55"/>
      <c r="L32" s="40"/>
      <c r="M32" s="55"/>
      <c r="N32" s="40"/>
      <c r="O32" s="40"/>
      <c r="P32" s="40" t="s">
        <v>206</v>
      </c>
      <c r="Q32" s="41" t="s">
        <v>219</v>
      </c>
      <c r="S32" s="56"/>
      <c r="T32" s="56"/>
      <c r="V32" s="39">
        <f t="shared" si="0"/>
        <v>31</v>
      </c>
    </row>
    <row r="33" spans="1:22" ht="15.75">
      <c r="A33" s="39">
        <v>29</v>
      </c>
      <c r="B33" s="41" t="s">
        <v>275</v>
      </c>
      <c r="C33" s="41" t="s">
        <v>276</v>
      </c>
      <c r="D33" s="51" t="s">
        <v>211</v>
      </c>
      <c r="E33" s="52" t="s">
        <v>212</v>
      </c>
      <c r="F33" s="55">
        <v>0.847</v>
      </c>
      <c r="G33" s="55">
        <v>0.39</v>
      </c>
      <c r="H33" s="55">
        <v>0.1309</v>
      </c>
      <c r="I33" s="55">
        <v>5.326</v>
      </c>
      <c r="J33" s="55">
        <v>0.88</v>
      </c>
      <c r="K33" s="55"/>
      <c r="L33" s="40"/>
      <c r="M33" s="55"/>
      <c r="N33" s="40"/>
      <c r="O33" s="40"/>
      <c r="P33" s="40" t="s">
        <v>206</v>
      </c>
      <c r="Q33" s="41" t="s">
        <v>219</v>
      </c>
      <c r="S33" s="56"/>
      <c r="T33" s="56"/>
      <c r="V33" s="39">
        <f t="shared" si="0"/>
        <v>32</v>
      </c>
    </row>
    <row r="34" spans="1:22" ht="15.75">
      <c r="A34" s="39">
        <v>30</v>
      </c>
      <c r="B34" s="41" t="s">
        <v>277</v>
      </c>
      <c r="C34" s="41" t="s">
        <v>278</v>
      </c>
      <c r="D34" s="51" t="s">
        <v>211</v>
      </c>
      <c r="E34" s="52" t="s">
        <v>212</v>
      </c>
      <c r="F34" s="55">
        <v>0.521</v>
      </c>
      <c r="G34" s="55">
        <v>0.24</v>
      </c>
      <c r="H34" s="55">
        <v>0.164</v>
      </c>
      <c r="I34" s="55">
        <v>6.892</v>
      </c>
      <c r="J34" s="55">
        <v>0.88</v>
      </c>
      <c r="K34" s="55"/>
      <c r="L34" s="40"/>
      <c r="M34" s="55"/>
      <c r="N34" s="40"/>
      <c r="O34" s="40"/>
      <c r="P34" s="40" t="s">
        <v>206</v>
      </c>
      <c r="Q34" s="41" t="s">
        <v>219</v>
      </c>
      <c r="S34" s="56"/>
      <c r="T34" s="56"/>
      <c r="V34" s="39">
        <f t="shared" si="0"/>
        <v>33</v>
      </c>
    </row>
    <row r="35" spans="1:22" ht="15.75">
      <c r="A35" s="39">
        <v>31</v>
      </c>
      <c r="B35" s="41" t="s">
        <v>279</v>
      </c>
      <c r="C35" s="41" t="s">
        <v>280</v>
      </c>
      <c r="D35" s="51" t="s">
        <v>211</v>
      </c>
      <c r="E35" s="52" t="s">
        <v>212</v>
      </c>
      <c r="F35" s="55">
        <v>0.826</v>
      </c>
      <c r="G35" s="55">
        <v>0.38</v>
      </c>
      <c r="H35" s="55">
        <v>0.153</v>
      </c>
      <c r="I35" s="55">
        <v>4.66</v>
      </c>
      <c r="J35" s="55">
        <v>0.88</v>
      </c>
      <c r="K35" s="55"/>
      <c r="L35" s="40"/>
      <c r="M35" s="55"/>
      <c r="N35" s="40"/>
      <c r="O35" s="40"/>
      <c r="P35" s="40" t="s">
        <v>206</v>
      </c>
      <c r="Q35" s="41" t="s">
        <v>219</v>
      </c>
      <c r="R35" s="41" t="s">
        <v>281</v>
      </c>
      <c r="S35" s="56"/>
      <c r="T35" s="56"/>
      <c r="V35" s="39">
        <f t="shared" si="0"/>
        <v>34</v>
      </c>
    </row>
    <row r="36" spans="1:22" ht="15.75">
      <c r="A36" s="39">
        <v>32</v>
      </c>
      <c r="B36" s="41" t="s">
        <v>282</v>
      </c>
      <c r="C36" s="41" t="s">
        <v>283</v>
      </c>
      <c r="D36" s="51" t="s">
        <v>204</v>
      </c>
      <c r="E36" s="52" t="s">
        <v>205</v>
      </c>
      <c r="F36" s="55">
        <v>0.7526</v>
      </c>
      <c r="G36" s="55">
        <v>0.61</v>
      </c>
      <c r="H36" s="55">
        <v>0.2613</v>
      </c>
      <c r="I36" s="55">
        <v>2.322</v>
      </c>
      <c r="J36" s="55">
        <v>0.88</v>
      </c>
      <c r="K36" s="55"/>
      <c r="L36" s="40"/>
      <c r="M36" s="55"/>
      <c r="N36" s="40"/>
      <c r="O36" s="40"/>
      <c r="P36" s="40" t="s">
        <v>206</v>
      </c>
      <c r="Q36" s="41" t="s">
        <v>206</v>
      </c>
      <c r="S36" s="56"/>
      <c r="T36" s="56"/>
      <c r="V36" s="39">
        <f aca="true" t="shared" si="1" ref="V36:V67">ROW()-1</f>
        <v>35</v>
      </c>
    </row>
    <row r="37" spans="1:22" ht="15.75">
      <c r="A37" s="39">
        <v>33</v>
      </c>
      <c r="B37" s="41" t="s">
        <v>284</v>
      </c>
      <c r="C37" s="41" t="s">
        <v>285</v>
      </c>
      <c r="D37" s="51" t="s">
        <v>204</v>
      </c>
      <c r="E37" s="52" t="s">
        <v>205</v>
      </c>
      <c r="F37" s="55">
        <v>1.024</v>
      </c>
      <c r="G37" s="55">
        <v>0.61</v>
      </c>
      <c r="H37" s="55">
        <v>0.1739</v>
      </c>
      <c r="I37" s="55">
        <v>2.742</v>
      </c>
      <c r="J37" s="55">
        <v>1</v>
      </c>
      <c r="K37" s="55"/>
      <c r="L37" s="40"/>
      <c r="M37" s="55"/>
      <c r="N37" s="40"/>
      <c r="O37" s="40"/>
      <c r="P37" s="40" t="s">
        <v>206</v>
      </c>
      <c r="Q37" s="41" t="s">
        <v>219</v>
      </c>
      <c r="R37" s="41" t="s">
        <v>286</v>
      </c>
      <c r="S37" s="56"/>
      <c r="T37" s="56"/>
      <c r="V37" s="39">
        <f t="shared" si="1"/>
        <v>36</v>
      </c>
    </row>
    <row r="38" spans="1:22" ht="15.75">
      <c r="A38" s="39">
        <v>34</v>
      </c>
      <c r="B38" s="41" t="s">
        <v>287</v>
      </c>
      <c r="C38" s="41" t="s">
        <v>288</v>
      </c>
      <c r="D38" s="51" t="s">
        <v>211</v>
      </c>
      <c r="E38" s="52" t="s">
        <v>212</v>
      </c>
      <c r="F38" s="55">
        <v>1</v>
      </c>
      <c r="G38" s="55">
        <v>0.46</v>
      </c>
      <c r="H38" s="55">
        <v>0.3177</v>
      </c>
      <c r="I38" s="55">
        <v>1.877</v>
      </c>
      <c r="J38" s="55">
        <v>0.88</v>
      </c>
      <c r="K38" s="55"/>
      <c r="L38" s="40"/>
      <c r="M38" s="55"/>
      <c r="N38" s="40"/>
      <c r="O38" s="40"/>
      <c r="P38" s="40" t="s">
        <v>206</v>
      </c>
      <c r="Q38" s="41" t="s">
        <v>206</v>
      </c>
      <c r="S38" s="56"/>
      <c r="T38" s="56"/>
      <c r="V38" s="39">
        <f t="shared" si="1"/>
        <v>37</v>
      </c>
    </row>
    <row r="39" spans="1:22" ht="15.75">
      <c r="A39" s="39">
        <v>35</v>
      </c>
      <c r="B39" s="41" t="s">
        <v>289</v>
      </c>
      <c r="C39" s="41" t="s">
        <v>290</v>
      </c>
      <c r="D39" s="51" t="s">
        <v>103</v>
      </c>
      <c r="E39" s="52" t="s">
        <v>258</v>
      </c>
      <c r="F39" s="55">
        <v>1</v>
      </c>
      <c r="G39" s="55">
        <v>1</v>
      </c>
      <c r="H39" s="55">
        <v>1.722</v>
      </c>
      <c r="I39" s="55">
        <v>1.799</v>
      </c>
      <c r="J39" s="55">
        <v>1</v>
      </c>
      <c r="K39" s="55"/>
      <c r="L39" s="40"/>
      <c r="M39" s="55"/>
      <c r="N39" s="40"/>
      <c r="O39" s="40"/>
      <c r="P39" s="40" t="s">
        <v>206</v>
      </c>
      <c r="Q39" s="41" t="s">
        <v>206</v>
      </c>
      <c r="R39" s="41" t="s">
        <v>291</v>
      </c>
      <c r="S39" s="56"/>
      <c r="T39" s="56"/>
      <c r="V39" s="39">
        <f t="shared" si="1"/>
        <v>38</v>
      </c>
    </row>
    <row r="40" spans="1:22" ht="15.75">
      <c r="A40" s="39">
        <v>36</v>
      </c>
      <c r="B40" s="41" t="s">
        <v>292</v>
      </c>
      <c r="C40" s="41" t="s">
        <v>293</v>
      </c>
      <c r="D40" s="51" t="s">
        <v>211</v>
      </c>
      <c r="E40" s="52" t="s">
        <v>212</v>
      </c>
      <c r="F40" s="55">
        <v>0.956</v>
      </c>
      <c r="G40" s="55">
        <v>0.508</v>
      </c>
      <c r="H40" s="55">
        <v>0.508</v>
      </c>
      <c r="I40" s="55">
        <v>1.235</v>
      </c>
      <c r="J40" s="55">
        <v>0.88</v>
      </c>
      <c r="K40" s="55"/>
      <c r="L40" s="40"/>
      <c r="M40" s="55"/>
      <c r="N40" s="40"/>
      <c r="O40" s="40"/>
      <c r="P40" s="40" t="s">
        <v>206</v>
      </c>
      <c r="Q40" s="41" t="s">
        <v>219</v>
      </c>
      <c r="R40" s="41" t="s">
        <v>294</v>
      </c>
      <c r="S40" s="56"/>
      <c r="T40" s="56"/>
      <c r="V40" s="39">
        <f t="shared" si="1"/>
        <v>39</v>
      </c>
    </row>
    <row r="41" spans="1:22" ht="15.75">
      <c r="A41" s="39">
        <v>37</v>
      </c>
      <c r="B41" s="41" t="s">
        <v>295</v>
      </c>
      <c r="C41" s="41" t="s">
        <v>296</v>
      </c>
      <c r="D41" s="51" t="s">
        <v>211</v>
      </c>
      <c r="E41" s="52" t="s">
        <v>212</v>
      </c>
      <c r="F41" s="55">
        <v>0.413</v>
      </c>
      <c r="G41" s="55">
        <v>0.19</v>
      </c>
      <c r="H41" s="55">
        <v>0.15</v>
      </c>
      <c r="I41" s="55">
        <v>9.362</v>
      </c>
      <c r="J41" s="55">
        <v>0.88</v>
      </c>
      <c r="K41" s="55"/>
      <c r="L41" s="40"/>
      <c r="M41" s="55"/>
      <c r="N41" s="40"/>
      <c r="O41" s="40"/>
      <c r="P41" s="40" t="s">
        <v>206</v>
      </c>
      <c r="Q41" s="41" t="s">
        <v>219</v>
      </c>
      <c r="S41" s="56"/>
      <c r="T41" s="56"/>
      <c r="V41" s="39">
        <f t="shared" si="1"/>
        <v>40</v>
      </c>
    </row>
    <row r="42" spans="1:22" ht="15.75">
      <c r="A42" s="39">
        <v>38</v>
      </c>
      <c r="B42" s="41" t="s">
        <v>297</v>
      </c>
      <c r="C42" s="41" t="s">
        <v>298</v>
      </c>
      <c r="D42" s="51" t="s">
        <v>211</v>
      </c>
      <c r="E42" s="52" t="s">
        <v>212</v>
      </c>
      <c r="F42" s="55">
        <v>1.021</v>
      </c>
      <c r="G42" s="55">
        <v>0.47</v>
      </c>
      <c r="H42" s="55">
        <v>0.075</v>
      </c>
      <c r="I42" s="55">
        <v>7.76</v>
      </c>
      <c r="J42" s="55">
        <v>0.88</v>
      </c>
      <c r="K42" s="55"/>
      <c r="L42" s="40"/>
      <c r="M42" s="55"/>
      <c r="N42" s="40"/>
      <c r="O42" s="40"/>
      <c r="P42" s="40" t="s">
        <v>206</v>
      </c>
      <c r="Q42" s="41" t="s">
        <v>206</v>
      </c>
      <c r="S42" s="56"/>
      <c r="T42" s="56"/>
      <c r="V42" s="39">
        <f t="shared" si="1"/>
        <v>41</v>
      </c>
    </row>
    <row r="43" spans="1:22" ht="15.75">
      <c r="A43" s="39">
        <v>39</v>
      </c>
      <c r="B43" s="41" t="s">
        <v>299</v>
      </c>
      <c r="C43" s="41" t="s">
        <v>300</v>
      </c>
      <c r="D43" s="51" t="s">
        <v>211</v>
      </c>
      <c r="E43" s="52" t="s">
        <v>212</v>
      </c>
      <c r="F43" s="55">
        <v>0.76</v>
      </c>
      <c r="G43" s="55">
        <v>0.35</v>
      </c>
      <c r="H43" s="55">
        <v>0.1432</v>
      </c>
      <c r="I43" s="55">
        <v>5.395</v>
      </c>
      <c r="J43" s="55">
        <v>0.88</v>
      </c>
      <c r="K43" s="55"/>
      <c r="L43" s="40"/>
      <c r="M43" s="55"/>
      <c r="N43" s="40"/>
      <c r="O43" s="40"/>
      <c r="P43" s="40" t="s">
        <v>206</v>
      </c>
      <c r="Q43" s="41" t="s">
        <v>219</v>
      </c>
      <c r="R43" s="41" t="s">
        <v>301</v>
      </c>
      <c r="S43" s="56"/>
      <c r="T43" s="56"/>
      <c r="V43" s="39">
        <f t="shared" si="1"/>
        <v>42</v>
      </c>
    </row>
    <row r="44" spans="1:22" ht="15.75">
      <c r="A44" s="39">
        <v>40</v>
      </c>
      <c r="B44" s="41" t="s">
        <v>302</v>
      </c>
      <c r="C44" s="41" t="s">
        <v>303</v>
      </c>
      <c r="D44" s="51" t="s">
        <v>211</v>
      </c>
      <c r="E44" s="52" t="s">
        <v>212</v>
      </c>
      <c r="F44" s="55">
        <v>0.913</v>
      </c>
      <c r="G44" s="55">
        <v>0.42</v>
      </c>
      <c r="H44" s="55">
        <v>0.14</v>
      </c>
      <c r="I44" s="55">
        <v>4.592</v>
      </c>
      <c r="J44" s="55">
        <v>0.88</v>
      </c>
      <c r="K44" s="55"/>
      <c r="L44" s="40"/>
      <c r="M44" s="55"/>
      <c r="N44" s="40"/>
      <c r="O44" s="40"/>
      <c r="P44" s="40" t="s">
        <v>206</v>
      </c>
      <c r="Q44" s="41" t="s">
        <v>219</v>
      </c>
      <c r="R44" s="41" t="s">
        <v>304</v>
      </c>
      <c r="S44" s="56"/>
      <c r="T44" s="56"/>
      <c r="V44" s="39">
        <f t="shared" si="1"/>
        <v>43</v>
      </c>
    </row>
    <row r="45" spans="1:22" ht="15.75">
      <c r="A45" s="39">
        <v>41</v>
      </c>
      <c r="B45" s="41" t="s">
        <v>305</v>
      </c>
      <c r="C45" s="41" t="s">
        <v>306</v>
      </c>
      <c r="D45" s="51" t="s">
        <v>211</v>
      </c>
      <c r="E45" s="52" t="s">
        <v>212</v>
      </c>
      <c r="F45" s="55">
        <v>0.543</v>
      </c>
      <c r="G45" s="55">
        <v>0.25</v>
      </c>
      <c r="H45" s="55">
        <v>0.1882</v>
      </c>
      <c r="I45" s="55">
        <v>5.758</v>
      </c>
      <c r="J45" s="55">
        <v>0.88</v>
      </c>
      <c r="K45" s="55"/>
      <c r="L45" s="40"/>
      <c r="M45" s="55"/>
      <c r="N45" s="40"/>
      <c r="O45" s="40"/>
      <c r="P45" s="40" t="s">
        <v>206</v>
      </c>
      <c r="Q45" s="41" t="s">
        <v>219</v>
      </c>
      <c r="S45" s="56"/>
      <c r="T45" s="56"/>
      <c r="V45" s="39">
        <f t="shared" si="1"/>
        <v>44</v>
      </c>
    </row>
    <row r="46" spans="1:22" ht="15.75">
      <c r="A46" s="39">
        <v>42</v>
      </c>
      <c r="B46" s="41" t="s">
        <v>307</v>
      </c>
      <c r="C46" s="41" t="s">
        <v>308</v>
      </c>
      <c r="D46" s="51" t="s">
        <v>211</v>
      </c>
      <c r="E46" s="52" t="s">
        <v>212</v>
      </c>
      <c r="F46" s="55">
        <v>0.869</v>
      </c>
      <c r="G46" s="55">
        <v>0.4</v>
      </c>
      <c r="H46" s="55">
        <v>0.15</v>
      </c>
      <c r="I46" s="55">
        <v>4.506</v>
      </c>
      <c r="J46" s="55">
        <v>0.88</v>
      </c>
      <c r="K46" s="55"/>
      <c r="L46" s="40"/>
      <c r="M46" s="55"/>
      <c r="N46" s="40"/>
      <c r="O46" s="40"/>
      <c r="P46" s="40" t="s">
        <v>206</v>
      </c>
      <c r="Q46" s="41" t="s">
        <v>219</v>
      </c>
      <c r="R46" s="41" t="s">
        <v>309</v>
      </c>
      <c r="S46" s="56"/>
      <c r="T46" s="56"/>
      <c r="V46" s="39">
        <f t="shared" si="1"/>
        <v>45</v>
      </c>
    </row>
    <row r="47" spans="1:22" ht="15.75">
      <c r="A47" s="39">
        <v>43</v>
      </c>
      <c r="B47" s="41" t="s">
        <v>310</v>
      </c>
      <c r="C47" s="41" t="s">
        <v>311</v>
      </c>
      <c r="D47" s="51" t="s">
        <v>211</v>
      </c>
      <c r="E47" s="52" t="s">
        <v>212</v>
      </c>
      <c r="F47" s="55">
        <v>0.478</v>
      </c>
      <c r="G47" s="55">
        <v>0.22</v>
      </c>
      <c r="H47" s="55">
        <v>0.16</v>
      </c>
      <c r="I47" s="55">
        <v>7.626</v>
      </c>
      <c r="J47" s="55">
        <v>0.88</v>
      </c>
      <c r="K47" s="55"/>
      <c r="L47" s="40"/>
      <c r="M47" s="55"/>
      <c r="N47" s="40"/>
      <c r="O47" s="40"/>
      <c r="P47" s="40" t="s">
        <v>206</v>
      </c>
      <c r="Q47" s="41" t="s">
        <v>219</v>
      </c>
      <c r="S47" s="56"/>
      <c r="T47" s="56"/>
      <c r="V47" s="39">
        <f t="shared" si="1"/>
        <v>46</v>
      </c>
    </row>
    <row r="48" spans="1:22" ht="15.75">
      <c r="A48" s="39">
        <v>44</v>
      </c>
      <c r="B48" s="41" t="s">
        <v>312</v>
      </c>
      <c r="C48" s="41" t="s">
        <v>313</v>
      </c>
      <c r="D48" s="51" t="s">
        <v>211</v>
      </c>
      <c r="E48" s="52" t="s">
        <v>212</v>
      </c>
      <c r="F48" s="55">
        <v>0.934</v>
      </c>
      <c r="G48" s="55">
        <v>0.43</v>
      </c>
      <c r="H48" s="55">
        <v>0.224</v>
      </c>
      <c r="I48" s="55">
        <v>2.857</v>
      </c>
      <c r="J48" s="55">
        <v>0.88</v>
      </c>
      <c r="K48" s="55"/>
      <c r="L48" s="40"/>
      <c r="M48" s="55"/>
      <c r="N48" s="40"/>
      <c r="O48" s="40"/>
      <c r="P48" s="40" t="s">
        <v>206</v>
      </c>
      <c r="Q48" s="41" t="s">
        <v>219</v>
      </c>
      <c r="S48" s="56"/>
      <c r="T48" s="56"/>
      <c r="V48" s="39">
        <f t="shared" si="1"/>
        <v>47</v>
      </c>
    </row>
    <row r="49" spans="1:22" ht="15.75">
      <c r="A49" s="39">
        <v>45</v>
      </c>
      <c r="B49" s="41" t="s">
        <v>314</v>
      </c>
      <c r="C49" s="39" t="s">
        <v>315</v>
      </c>
      <c r="D49" s="51" t="s">
        <v>314</v>
      </c>
      <c r="E49" s="57" t="s">
        <v>315</v>
      </c>
      <c r="F49" s="55"/>
      <c r="G49" s="55"/>
      <c r="H49" s="55"/>
      <c r="I49" s="55"/>
      <c r="J49" s="55"/>
      <c r="K49" s="55"/>
      <c r="L49" s="40"/>
      <c r="M49" s="55"/>
      <c r="N49" s="40"/>
      <c r="O49" s="40"/>
      <c r="P49" s="40"/>
      <c r="S49" s="56">
        <v>81</v>
      </c>
      <c r="T49" s="56"/>
      <c r="V49" s="39">
        <f t="shared" si="1"/>
        <v>48</v>
      </c>
    </row>
    <row r="50" spans="1:22" ht="15.75">
      <c r="A50" s="39">
        <v>46</v>
      </c>
      <c r="B50" s="41" t="s">
        <v>316</v>
      </c>
      <c r="C50" s="41" t="s">
        <v>317</v>
      </c>
      <c r="D50" s="51" t="s">
        <v>211</v>
      </c>
      <c r="E50" s="52" t="s">
        <v>212</v>
      </c>
      <c r="F50" s="55">
        <v>0.804</v>
      </c>
      <c r="G50" s="55">
        <v>0.37</v>
      </c>
      <c r="H50" s="55">
        <v>0.366</v>
      </c>
      <c r="I50" s="55">
        <v>2.011</v>
      </c>
      <c r="J50" s="55">
        <v>0.88</v>
      </c>
      <c r="K50" s="55"/>
      <c r="L50" s="40"/>
      <c r="M50" s="55"/>
      <c r="N50" s="40"/>
      <c r="O50" s="40"/>
      <c r="P50" s="40" t="s">
        <v>206</v>
      </c>
      <c r="Q50" s="41" t="s">
        <v>219</v>
      </c>
      <c r="S50" s="56"/>
      <c r="T50" s="56"/>
      <c r="V50" s="39">
        <f t="shared" si="1"/>
        <v>49</v>
      </c>
    </row>
    <row r="51" spans="1:22" ht="15.75">
      <c r="A51" s="39">
        <v>47</v>
      </c>
      <c r="B51" s="41" t="s">
        <v>318</v>
      </c>
      <c r="C51" s="41" t="s">
        <v>319</v>
      </c>
      <c r="D51" s="51" t="s">
        <v>211</v>
      </c>
      <c r="E51" s="52" t="s">
        <v>212</v>
      </c>
      <c r="F51" s="55">
        <v>0.847</v>
      </c>
      <c r="G51" s="55">
        <v>0.39</v>
      </c>
      <c r="H51" s="55">
        <v>0.3414</v>
      </c>
      <c r="I51" s="55">
        <v>2.055</v>
      </c>
      <c r="J51" s="55">
        <v>0.88</v>
      </c>
      <c r="K51" s="55"/>
      <c r="L51" s="40"/>
      <c r="M51" s="55"/>
      <c r="N51" s="40"/>
      <c r="O51" s="40"/>
      <c r="P51" s="40" t="s">
        <v>206</v>
      </c>
      <c r="Q51" s="41" t="s">
        <v>206</v>
      </c>
      <c r="S51" s="56"/>
      <c r="T51" s="56"/>
      <c r="V51" s="39">
        <f t="shared" si="1"/>
        <v>50</v>
      </c>
    </row>
    <row r="52" spans="1:22" ht="15.75">
      <c r="A52" s="39">
        <v>48</v>
      </c>
      <c r="B52" s="41" t="s">
        <v>320</v>
      </c>
      <c r="C52" s="41" t="s">
        <v>321</v>
      </c>
      <c r="D52" s="51" t="s">
        <v>211</v>
      </c>
      <c r="E52" s="52" t="s">
        <v>212</v>
      </c>
      <c r="F52" s="55">
        <v>0.423</v>
      </c>
      <c r="G52" s="55">
        <v>0.22</v>
      </c>
      <c r="H52" s="55">
        <v>0.3914</v>
      </c>
      <c r="I52" s="55">
        <v>3.219</v>
      </c>
      <c r="J52" s="55">
        <v>0.88</v>
      </c>
      <c r="K52" s="55"/>
      <c r="L52" s="40"/>
      <c r="M52" s="55"/>
      <c r="N52" s="40"/>
      <c r="O52" s="40"/>
      <c r="P52" s="40" t="s">
        <v>206</v>
      </c>
      <c r="Q52" s="41" t="s">
        <v>206</v>
      </c>
      <c r="S52" s="56"/>
      <c r="T52" s="56"/>
      <c r="V52" s="39">
        <f t="shared" si="1"/>
        <v>51</v>
      </c>
    </row>
    <row r="53" spans="1:22" ht="15.75">
      <c r="A53" s="39">
        <v>49</v>
      </c>
      <c r="B53" s="41" t="s">
        <v>322</v>
      </c>
      <c r="C53" s="41" t="s">
        <v>323</v>
      </c>
      <c r="D53" s="51" t="s">
        <v>211</v>
      </c>
      <c r="E53" s="52" t="s">
        <v>212</v>
      </c>
      <c r="F53" s="55">
        <v>1.083</v>
      </c>
      <c r="G53" s="55">
        <v>0.5</v>
      </c>
      <c r="H53" s="55">
        <v>0.4097</v>
      </c>
      <c r="I53" s="55">
        <v>1.342</v>
      </c>
      <c r="J53" s="55">
        <v>0.88</v>
      </c>
      <c r="K53" s="55">
        <v>305.33</v>
      </c>
      <c r="L53" s="40">
        <v>9.43E-06</v>
      </c>
      <c r="M53" s="55">
        <v>1.757</v>
      </c>
      <c r="N53" s="40">
        <v>0.0212</v>
      </c>
      <c r="O53" s="40"/>
      <c r="P53" s="40" t="s">
        <v>206</v>
      </c>
      <c r="Q53" s="41" t="s">
        <v>206</v>
      </c>
      <c r="S53" s="56">
        <v>73</v>
      </c>
      <c r="T53" s="56"/>
      <c r="V53" s="39">
        <f t="shared" si="1"/>
        <v>52</v>
      </c>
    </row>
    <row r="54" spans="1:22" ht="15.75">
      <c r="A54" s="39">
        <v>50</v>
      </c>
      <c r="B54" s="41" t="s">
        <v>324</v>
      </c>
      <c r="C54" s="41" t="s">
        <v>325</v>
      </c>
      <c r="D54" s="51" t="s">
        <v>211</v>
      </c>
      <c r="E54" s="52" t="s">
        <v>212</v>
      </c>
      <c r="F54" s="55">
        <v>0.856</v>
      </c>
      <c r="G54" s="55">
        <v>0.39</v>
      </c>
      <c r="H54" s="55">
        <v>0.3395</v>
      </c>
      <c r="I54" s="55">
        <v>2.055</v>
      </c>
      <c r="J54" s="55">
        <v>0.88</v>
      </c>
      <c r="K54" s="55"/>
      <c r="L54" s="40"/>
      <c r="M54" s="55"/>
      <c r="N54" s="40"/>
      <c r="O54" s="40"/>
      <c r="P54" s="40" t="s">
        <v>206</v>
      </c>
      <c r="Q54" s="41" t="s">
        <v>206</v>
      </c>
      <c r="S54" s="56"/>
      <c r="T54" s="56"/>
      <c r="V54" s="39">
        <f t="shared" si="1"/>
        <v>53</v>
      </c>
    </row>
    <row r="55" spans="1:22" ht="15.75">
      <c r="A55" s="39">
        <v>51</v>
      </c>
      <c r="B55" s="41" t="s">
        <v>326</v>
      </c>
      <c r="C55" s="41" t="s">
        <v>243</v>
      </c>
      <c r="D55" s="51" t="s">
        <v>211</v>
      </c>
      <c r="E55" s="52" t="s">
        <v>212</v>
      </c>
      <c r="F55" s="55">
        <v>0.703</v>
      </c>
      <c r="G55" s="55">
        <v>0.32</v>
      </c>
      <c r="H55" s="55">
        <v>0.3513</v>
      </c>
      <c r="I55" s="55">
        <v>2.413</v>
      </c>
      <c r="J55" s="55">
        <v>0.88</v>
      </c>
      <c r="K55" s="55"/>
      <c r="L55" s="40"/>
      <c r="M55" s="55"/>
      <c r="N55" s="40"/>
      <c r="O55" s="40"/>
      <c r="P55" s="40" t="s">
        <v>206</v>
      </c>
      <c r="Q55" s="41" t="s">
        <v>206</v>
      </c>
      <c r="R55" s="41" t="s">
        <v>327</v>
      </c>
      <c r="S55" s="56"/>
      <c r="T55" s="56"/>
      <c r="V55" s="39">
        <f t="shared" si="1"/>
        <v>54</v>
      </c>
    </row>
    <row r="56" spans="1:22" ht="15.75">
      <c r="A56" s="39">
        <v>52</v>
      </c>
      <c r="B56" s="41" t="s">
        <v>328</v>
      </c>
      <c r="C56" s="41" t="s">
        <v>329</v>
      </c>
      <c r="D56" s="51" t="s">
        <v>211</v>
      </c>
      <c r="E56" s="52" t="s">
        <v>212</v>
      </c>
      <c r="F56" s="55">
        <v>0.84</v>
      </c>
      <c r="G56" s="55">
        <v>0.39</v>
      </c>
      <c r="H56" s="55">
        <v>0.244</v>
      </c>
      <c r="I56" s="55">
        <v>2.879</v>
      </c>
      <c r="J56" s="55">
        <v>0.88</v>
      </c>
      <c r="K56" s="55"/>
      <c r="L56" s="40"/>
      <c r="M56" s="55"/>
      <c r="N56" s="40"/>
      <c r="O56" s="40"/>
      <c r="P56" s="40" t="s">
        <v>206</v>
      </c>
      <c r="Q56" s="41" t="s">
        <v>219</v>
      </c>
      <c r="R56" s="41" t="s">
        <v>330</v>
      </c>
      <c r="S56" s="56"/>
      <c r="T56" s="56"/>
      <c r="V56" s="39">
        <f t="shared" si="1"/>
        <v>55</v>
      </c>
    </row>
    <row r="57" spans="1:22" ht="15.75">
      <c r="A57" s="39">
        <v>53</v>
      </c>
      <c r="B57" s="41" t="s">
        <v>204</v>
      </c>
      <c r="C57" s="41" t="s">
        <v>205</v>
      </c>
      <c r="D57" s="51" t="s">
        <v>204</v>
      </c>
      <c r="E57" s="52" t="s">
        <v>205</v>
      </c>
      <c r="F57" s="55">
        <v>1</v>
      </c>
      <c r="G57" s="55">
        <v>0.6</v>
      </c>
      <c r="H57" s="55">
        <v>0.365</v>
      </c>
      <c r="I57" s="55">
        <v>1.251</v>
      </c>
      <c r="J57" s="55">
        <v>0.88</v>
      </c>
      <c r="K57" s="55">
        <v>282.343</v>
      </c>
      <c r="L57" s="40">
        <v>1.04E-05</v>
      </c>
      <c r="M57" s="55">
        <v>1.538</v>
      </c>
      <c r="N57" s="40">
        <v>0.0208</v>
      </c>
      <c r="O57" s="40"/>
      <c r="P57" s="40" t="s">
        <v>206</v>
      </c>
      <c r="Q57" s="41" t="s">
        <v>206</v>
      </c>
      <c r="S57" s="56">
        <v>57</v>
      </c>
      <c r="T57" s="56"/>
      <c r="V57" s="39">
        <f t="shared" si="1"/>
        <v>56</v>
      </c>
    </row>
    <row r="58" spans="1:22" ht="15.75">
      <c r="A58" s="39">
        <v>54</v>
      </c>
      <c r="B58" s="41" t="s">
        <v>331</v>
      </c>
      <c r="C58" s="41" t="s">
        <v>332</v>
      </c>
      <c r="D58" s="51" t="s">
        <v>211</v>
      </c>
      <c r="E58" s="52" t="s">
        <v>212</v>
      </c>
      <c r="F58" s="55">
        <v>1.13</v>
      </c>
      <c r="G58" s="55">
        <v>0.52</v>
      </c>
      <c r="H58" s="55">
        <v>0.268</v>
      </c>
      <c r="I58" s="55">
        <v>1.965</v>
      </c>
      <c r="J58" s="55">
        <v>0.88</v>
      </c>
      <c r="K58" s="55"/>
      <c r="L58" s="40"/>
      <c r="M58" s="55"/>
      <c r="N58" s="40"/>
      <c r="O58" s="40"/>
      <c r="P58" s="40" t="s">
        <v>206</v>
      </c>
      <c r="Q58" s="41" t="s">
        <v>206</v>
      </c>
      <c r="S58" s="56"/>
      <c r="T58" s="56"/>
      <c r="V58" s="39">
        <f t="shared" si="1"/>
        <v>57</v>
      </c>
    </row>
    <row r="59" spans="1:22" ht="15.75">
      <c r="A59" s="39">
        <v>55</v>
      </c>
      <c r="B59" s="41" t="s">
        <v>333</v>
      </c>
      <c r="C59" s="41" t="s">
        <v>334</v>
      </c>
      <c r="D59" s="51" t="s">
        <v>103</v>
      </c>
      <c r="E59" s="52" t="s">
        <v>258</v>
      </c>
      <c r="F59" s="55">
        <v>0.98</v>
      </c>
      <c r="G59" s="55">
        <v>0.98</v>
      </c>
      <c r="H59" s="55">
        <v>0.1873</v>
      </c>
      <c r="I59" s="55">
        <v>1.695</v>
      </c>
      <c r="J59" s="55">
        <v>1</v>
      </c>
      <c r="K59" s="55"/>
      <c r="L59" s="40"/>
      <c r="M59" s="55"/>
      <c r="N59" s="40"/>
      <c r="O59" s="40"/>
      <c r="P59" s="40" t="s">
        <v>206</v>
      </c>
      <c r="Q59" s="41" t="s">
        <v>219</v>
      </c>
      <c r="S59" s="56"/>
      <c r="T59" s="56"/>
      <c r="V59" s="39">
        <f t="shared" si="1"/>
        <v>58</v>
      </c>
    </row>
    <row r="60" spans="1:22" ht="15.75">
      <c r="A60" s="39">
        <v>56</v>
      </c>
      <c r="B60" s="41" t="s">
        <v>335</v>
      </c>
      <c r="C60" s="41" t="s">
        <v>336</v>
      </c>
      <c r="D60" s="51" t="s">
        <v>211</v>
      </c>
      <c r="E60" s="52" t="s">
        <v>212</v>
      </c>
      <c r="F60" s="55">
        <v>1.086</v>
      </c>
      <c r="G60" s="55">
        <v>0.5</v>
      </c>
      <c r="H60" s="55">
        <v>0.176</v>
      </c>
      <c r="I60" s="55">
        <v>3.127</v>
      </c>
      <c r="J60" s="55">
        <v>0.88</v>
      </c>
      <c r="K60" s="55"/>
      <c r="L60" s="40"/>
      <c r="M60" s="55"/>
      <c r="N60" s="40"/>
      <c r="O60" s="40"/>
      <c r="P60" s="40" t="s">
        <v>206</v>
      </c>
      <c r="Q60" s="41" t="s">
        <v>219</v>
      </c>
      <c r="S60" s="56"/>
      <c r="T60" s="56"/>
      <c r="V60" s="39">
        <f t="shared" si="1"/>
        <v>59</v>
      </c>
    </row>
    <row r="61" spans="1:22" ht="15.75">
      <c r="A61" s="39">
        <v>57</v>
      </c>
      <c r="B61" s="41" t="s">
        <v>337</v>
      </c>
      <c r="C61" s="41" t="s">
        <v>338</v>
      </c>
      <c r="D61" s="51" t="s">
        <v>211</v>
      </c>
      <c r="E61" s="52" t="s">
        <v>212</v>
      </c>
      <c r="F61" s="55">
        <v>0.717</v>
      </c>
      <c r="G61" s="55">
        <v>0.33</v>
      </c>
      <c r="H61" s="55">
        <v>0.1357</v>
      </c>
      <c r="I61" s="55">
        <v>6.129</v>
      </c>
      <c r="J61" s="55">
        <v>0.88</v>
      </c>
      <c r="K61" s="55"/>
      <c r="L61" s="40"/>
      <c r="M61" s="55"/>
      <c r="N61" s="40"/>
      <c r="O61" s="40"/>
      <c r="P61" s="40" t="s">
        <v>206</v>
      </c>
      <c r="Q61" s="41" t="s">
        <v>219</v>
      </c>
      <c r="S61" s="56"/>
      <c r="T61" s="56"/>
      <c r="V61" s="39">
        <f t="shared" si="1"/>
        <v>60</v>
      </c>
    </row>
    <row r="62" spans="1:22" ht="15.75">
      <c r="A62" s="39">
        <v>58</v>
      </c>
      <c r="B62" s="41" t="s">
        <v>339</v>
      </c>
      <c r="C62" s="41" t="s">
        <v>300</v>
      </c>
      <c r="D62" s="51" t="s">
        <v>211</v>
      </c>
      <c r="E62" s="52" t="s">
        <v>212</v>
      </c>
      <c r="F62" s="55">
        <v>0.76</v>
      </c>
      <c r="G62" s="55">
        <v>0.35</v>
      </c>
      <c r="H62" s="55">
        <v>0.1432</v>
      </c>
      <c r="I62" s="55">
        <v>5.395</v>
      </c>
      <c r="J62" s="55">
        <v>0.88</v>
      </c>
      <c r="K62" s="55"/>
      <c r="L62" s="40"/>
      <c r="M62" s="55"/>
      <c r="N62" s="40"/>
      <c r="O62" s="40"/>
      <c r="P62" s="40" t="s">
        <v>206</v>
      </c>
      <c r="Q62" s="41" t="s">
        <v>219</v>
      </c>
      <c r="R62" s="41" t="s">
        <v>301</v>
      </c>
      <c r="S62" s="56">
        <v>33</v>
      </c>
      <c r="T62" s="56"/>
      <c r="V62" s="39">
        <f t="shared" si="1"/>
        <v>61</v>
      </c>
    </row>
    <row r="63" spans="1:22" ht="15.75">
      <c r="A63" s="39">
        <v>59</v>
      </c>
      <c r="B63" s="41" t="s">
        <v>340</v>
      </c>
      <c r="C63" s="41" t="s">
        <v>280</v>
      </c>
      <c r="D63" s="51" t="s">
        <v>211</v>
      </c>
      <c r="E63" s="52" t="s">
        <v>212</v>
      </c>
      <c r="F63" s="55">
        <v>0.826</v>
      </c>
      <c r="G63" s="55">
        <v>0.38</v>
      </c>
      <c r="H63" s="55">
        <v>0.153</v>
      </c>
      <c r="I63" s="55">
        <v>4.66</v>
      </c>
      <c r="J63" s="55">
        <v>0.88</v>
      </c>
      <c r="K63" s="55"/>
      <c r="L63" s="40"/>
      <c r="M63" s="55"/>
      <c r="N63" s="40"/>
      <c r="O63" s="40"/>
      <c r="P63" s="40" t="s">
        <v>206</v>
      </c>
      <c r="Q63" s="41" t="s">
        <v>219</v>
      </c>
      <c r="R63" s="41" t="s">
        <v>281</v>
      </c>
      <c r="S63" s="56"/>
      <c r="T63" s="56"/>
      <c r="V63" s="39">
        <f t="shared" si="1"/>
        <v>62</v>
      </c>
    </row>
    <row r="64" spans="1:22" ht="15.75">
      <c r="A64" s="39">
        <v>60</v>
      </c>
      <c r="B64" s="41" t="s">
        <v>341</v>
      </c>
      <c r="C64" s="41" t="s">
        <v>241</v>
      </c>
      <c r="D64" s="51" t="s">
        <v>211</v>
      </c>
      <c r="E64" s="52" t="s">
        <v>212</v>
      </c>
      <c r="F64" s="55">
        <v>0.804</v>
      </c>
      <c r="G64" s="55">
        <v>0.37</v>
      </c>
      <c r="H64" s="55">
        <v>0.1113</v>
      </c>
      <c r="I64" s="55">
        <v>6.644</v>
      </c>
      <c r="J64" s="55">
        <v>0.88</v>
      </c>
      <c r="K64" s="55"/>
      <c r="L64" s="40"/>
      <c r="M64" s="55"/>
      <c r="N64" s="40"/>
      <c r="O64" s="40"/>
      <c r="P64" s="40" t="s">
        <v>206</v>
      </c>
      <c r="Q64" s="41" t="s">
        <v>219</v>
      </c>
      <c r="R64" s="41" t="s">
        <v>342</v>
      </c>
      <c r="S64" s="56"/>
      <c r="T64" s="56"/>
      <c r="V64" s="39">
        <f t="shared" si="1"/>
        <v>63</v>
      </c>
    </row>
    <row r="65" spans="1:22" ht="15.75">
      <c r="A65" s="39">
        <v>61</v>
      </c>
      <c r="B65" s="41" t="s">
        <v>211</v>
      </c>
      <c r="C65" s="41" t="s">
        <v>212</v>
      </c>
      <c r="D65" s="51" t="s">
        <v>211</v>
      </c>
      <c r="E65" s="52" t="s">
        <v>212</v>
      </c>
      <c r="F65" s="55">
        <v>1</v>
      </c>
      <c r="G65" s="55">
        <v>0.42</v>
      </c>
      <c r="H65" s="55">
        <v>0.1654</v>
      </c>
      <c r="I65" s="55">
        <v>3.926</v>
      </c>
      <c r="J65" s="55">
        <v>0.88</v>
      </c>
      <c r="K65" s="55"/>
      <c r="L65" s="40"/>
      <c r="M65" s="55"/>
      <c r="N65" s="40"/>
      <c r="O65" s="40"/>
      <c r="P65" s="40" t="s">
        <v>206</v>
      </c>
      <c r="Q65" s="41" t="s">
        <v>219</v>
      </c>
      <c r="S65" s="56"/>
      <c r="T65" s="56"/>
      <c r="V65" s="39">
        <f t="shared" si="1"/>
        <v>64</v>
      </c>
    </row>
    <row r="66" spans="1:22" ht="15.75">
      <c r="A66" s="39">
        <v>62</v>
      </c>
      <c r="B66" s="41" t="s">
        <v>343</v>
      </c>
      <c r="C66" s="41" t="s">
        <v>303</v>
      </c>
      <c r="D66" s="51" t="s">
        <v>211</v>
      </c>
      <c r="E66" s="52" t="s">
        <v>212</v>
      </c>
      <c r="F66" s="55">
        <v>0.913</v>
      </c>
      <c r="G66" s="55">
        <v>0.42</v>
      </c>
      <c r="H66" s="55">
        <v>0.14</v>
      </c>
      <c r="I66" s="55">
        <v>4.592</v>
      </c>
      <c r="J66" s="55">
        <v>0.88</v>
      </c>
      <c r="K66" s="55"/>
      <c r="L66" s="40"/>
      <c r="M66" s="55"/>
      <c r="N66" s="40"/>
      <c r="O66" s="40"/>
      <c r="P66" s="40" t="s">
        <v>206</v>
      </c>
      <c r="Q66" s="41" t="s">
        <v>219</v>
      </c>
      <c r="R66" s="41" t="s">
        <v>344</v>
      </c>
      <c r="S66" s="56"/>
      <c r="T66" s="56"/>
      <c r="V66" s="39">
        <f t="shared" si="1"/>
        <v>65</v>
      </c>
    </row>
    <row r="67" spans="1:22" ht="15.75">
      <c r="A67" s="39">
        <v>63</v>
      </c>
      <c r="B67" s="41" t="s">
        <v>345</v>
      </c>
      <c r="C67" s="41" t="s">
        <v>274</v>
      </c>
      <c r="D67" s="51" t="s">
        <v>211</v>
      </c>
      <c r="E67" s="52" t="s">
        <v>212</v>
      </c>
      <c r="F67" s="55">
        <v>1.095</v>
      </c>
      <c r="G67" s="55">
        <v>0.26</v>
      </c>
      <c r="H67" s="55">
        <v>0.1544</v>
      </c>
      <c r="I67" s="55">
        <v>3.858</v>
      </c>
      <c r="J67" s="55">
        <v>0.88</v>
      </c>
      <c r="K67" s="55"/>
      <c r="L67" s="40"/>
      <c r="M67" s="55"/>
      <c r="N67" s="40"/>
      <c r="O67" s="40"/>
      <c r="P67" s="40" t="s">
        <v>206</v>
      </c>
      <c r="Q67" s="41" t="s">
        <v>219</v>
      </c>
      <c r="R67" s="41" t="s">
        <v>346</v>
      </c>
      <c r="S67" s="56"/>
      <c r="T67" s="56"/>
      <c r="V67" s="39">
        <f t="shared" si="1"/>
        <v>66</v>
      </c>
    </row>
    <row r="68" spans="1:22" ht="15.75">
      <c r="A68" s="39">
        <v>64</v>
      </c>
      <c r="B68" s="41" t="s">
        <v>347</v>
      </c>
      <c r="C68" s="41" t="s">
        <v>348</v>
      </c>
      <c r="D68" s="51" t="s">
        <v>211</v>
      </c>
      <c r="E68" s="52" t="s">
        <v>212</v>
      </c>
      <c r="F68" s="55">
        <v>0.434</v>
      </c>
      <c r="G68" s="55">
        <v>0.2</v>
      </c>
      <c r="H68" s="55">
        <v>0.161</v>
      </c>
      <c r="I68" s="55">
        <v>8.36</v>
      </c>
      <c r="J68" s="55">
        <v>0.88</v>
      </c>
      <c r="K68" s="55"/>
      <c r="L68" s="40"/>
      <c r="M68" s="55"/>
      <c r="N68" s="40"/>
      <c r="O68" s="40"/>
      <c r="P68" s="40" t="s">
        <v>206</v>
      </c>
      <c r="Q68" s="41" t="s">
        <v>219</v>
      </c>
      <c r="S68" s="56"/>
      <c r="T68" s="56"/>
      <c r="V68" s="39">
        <f aca="true" t="shared" si="2" ref="V68:V99">ROW()-1</f>
        <v>67</v>
      </c>
    </row>
    <row r="69" spans="1:22" ht="15.75">
      <c r="A69" s="39">
        <v>65</v>
      </c>
      <c r="B69" s="41" t="s">
        <v>349</v>
      </c>
      <c r="C69" s="41" t="s">
        <v>311</v>
      </c>
      <c r="D69" s="51" t="s">
        <v>211</v>
      </c>
      <c r="E69" s="52" t="s">
        <v>212</v>
      </c>
      <c r="F69" s="55">
        <v>0.478</v>
      </c>
      <c r="G69" s="55">
        <v>0.22</v>
      </c>
      <c r="H69" s="55">
        <v>0.16</v>
      </c>
      <c r="I69" s="55">
        <v>7.626</v>
      </c>
      <c r="J69" s="55">
        <v>0.88</v>
      </c>
      <c r="K69" s="55"/>
      <c r="L69" s="40"/>
      <c r="M69" s="55"/>
      <c r="N69" s="40"/>
      <c r="O69" s="40"/>
      <c r="P69" s="40" t="s">
        <v>206</v>
      </c>
      <c r="Q69" s="41" t="s">
        <v>219</v>
      </c>
      <c r="R69" s="41" t="s">
        <v>350</v>
      </c>
      <c r="S69" s="56"/>
      <c r="T69" s="56"/>
      <c r="V69" s="39">
        <f t="shared" si="2"/>
        <v>68</v>
      </c>
    </row>
    <row r="70" spans="1:22" ht="15.75">
      <c r="A70" s="39">
        <v>66</v>
      </c>
      <c r="B70" s="41" t="s">
        <v>351</v>
      </c>
      <c r="C70" s="41" t="s">
        <v>278</v>
      </c>
      <c r="D70" s="51" t="s">
        <v>211</v>
      </c>
      <c r="E70" s="52" t="s">
        <v>212</v>
      </c>
      <c r="F70" s="55">
        <v>0.521</v>
      </c>
      <c r="G70" s="55">
        <v>0.24</v>
      </c>
      <c r="H70" s="55">
        <v>0.164</v>
      </c>
      <c r="I70" s="55">
        <v>6.892</v>
      </c>
      <c r="J70" s="55">
        <v>0.88</v>
      </c>
      <c r="K70" s="55"/>
      <c r="L70" s="40"/>
      <c r="M70" s="55"/>
      <c r="N70" s="40"/>
      <c r="O70" s="40"/>
      <c r="P70" s="40" t="s">
        <v>206</v>
      </c>
      <c r="Q70" s="41" t="s">
        <v>219</v>
      </c>
      <c r="R70" s="41" t="s">
        <v>352</v>
      </c>
      <c r="S70" s="56"/>
      <c r="T70" s="56"/>
      <c r="V70" s="39">
        <f t="shared" si="2"/>
        <v>69</v>
      </c>
    </row>
    <row r="71" spans="1:22" ht="15.75">
      <c r="A71" s="39">
        <v>67</v>
      </c>
      <c r="B71" s="41" t="s">
        <v>353</v>
      </c>
      <c r="C71" s="41" t="s">
        <v>354</v>
      </c>
      <c r="D71" s="51" t="s">
        <v>211</v>
      </c>
      <c r="E71" s="52" t="s">
        <v>212</v>
      </c>
      <c r="F71" s="55">
        <v>0.369</v>
      </c>
      <c r="G71" s="55">
        <v>0.17</v>
      </c>
      <c r="H71" s="55">
        <v>0.185</v>
      </c>
      <c r="I71" s="55">
        <v>8.397</v>
      </c>
      <c r="J71" s="55">
        <v>0.88</v>
      </c>
      <c r="K71" s="55"/>
      <c r="L71" s="40"/>
      <c r="M71" s="55"/>
      <c r="N71" s="40"/>
      <c r="O71" s="40"/>
      <c r="P71" s="40" t="s">
        <v>206</v>
      </c>
      <c r="Q71" s="41" t="s">
        <v>219</v>
      </c>
      <c r="S71" s="56"/>
      <c r="T71" s="56"/>
      <c r="V71" s="39">
        <f t="shared" si="2"/>
        <v>70</v>
      </c>
    </row>
    <row r="72" spans="1:22" ht="15.75">
      <c r="A72" s="39">
        <v>68</v>
      </c>
      <c r="B72" s="41" t="s">
        <v>355</v>
      </c>
      <c r="C72" s="41" t="s">
        <v>356</v>
      </c>
      <c r="D72" s="51" t="s">
        <v>204</v>
      </c>
      <c r="E72" s="52" t="s">
        <v>205</v>
      </c>
      <c r="F72" s="55">
        <v>0.95</v>
      </c>
      <c r="G72" s="55">
        <v>0.57</v>
      </c>
      <c r="H72" s="55">
        <v>0.1401</v>
      </c>
      <c r="I72" s="55">
        <v>3.418</v>
      </c>
      <c r="J72" s="55">
        <v>0.88</v>
      </c>
      <c r="K72" s="55"/>
      <c r="L72" s="40"/>
      <c r="M72" s="55"/>
      <c r="N72" s="40"/>
      <c r="O72" s="40"/>
      <c r="P72" s="40" t="s">
        <v>206</v>
      </c>
      <c r="Q72" s="41" t="s">
        <v>206</v>
      </c>
      <c r="S72" s="56"/>
      <c r="T72" s="56"/>
      <c r="V72" s="39">
        <f t="shared" si="2"/>
        <v>71</v>
      </c>
    </row>
    <row r="73" spans="1:22" ht="15.75">
      <c r="A73" s="39">
        <v>69</v>
      </c>
      <c r="B73" s="41" t="s">
        <v>357</v>
      </c>
      <c r="C73" s="41" t="s">
        <v>358</v>
      </c>
      <c r="D73" s="51" t="s">
        <v>211</v>
      </c>
      <c r="E73" s="52" t="s">
        <v>212</v>
      </c>
      <c r="F73" s="55">
        <v>0.586</v>
      </c>
      <c r="G73" s="55">
        <v>0.27</v>
      </c>
      <c r="H73" s="55">
        <v>0.1071</v>
      </c>
      <c r="I73" s="55">
        <v>9.565</v>
      </c>
      <c r="J73" s="55">
        <v>0.88</v>
      </c>
      <c r="K73" s="55"/>
      <c r="L73" s="40"/>
      <c r="M73" s="55"/>
      <c r="N73" s="40"/>
      <c r="O73" s="40"/>
      <c r="P73" s="40" t="s">
        <v>206</v>
      </c>
      <c r="Q73" s="41" t="s">
        <v>219</v>
      </c>
      <c r="S73" s="56"/>
      <c r="T73" s="56"/>
      <c r="V73" s="39">
        <f t="shared" si="2"/>
        <v>72</v>
      </c>
    </row>
    <row r="74" spans="1:22" ht="15.75">
      <c r="A74" s="39">
        <v>70</v>
      </c>
      <c r="B74" s="41" t="s">
        <v>100</v>
      </c>
      <c r="C74" s="41" t="s">
        <v>359</v>
      </c>
      <c r="D74" s="51" t="s">
        <v>100</v>
      </c>
      <c r="E74" s="52" t="s">
        <v>359</v>
      </c>
      <c r="F74" s="55">
        <v>1</v>
      </c>
      <c r="G74" s="55">
        <v>1.454</v>
      </c>
      <c r="H74" s="55">
        <v>1.241</v>
      </c>
      <c r="I74" s="55">
        <v>0.1786</v>
      </c>
      <c r="J74" s="55">
        <v>1.04</v>
      </c>
      <c r="K74" s="55">
        <v>5.2014</v>
      </c>
      <c r="L74" s="40">
        <v>1.968E-05</v>
      </c>
      <c r="M74" s="55">
        <v>5.1931</v>
      </c>
      <c r="N74" s="40">
        <v>0.15</v>
      </c>
      <c r="O74" s="40"/>
      <c r="P74" s="40" t="s">
        <v>206</v>
      </c>
      <c r="Q74" s="41" t="s">
        <v>206</v>
      </c>
      <c r="S74" s="56">
        <v>58</v>
      </c>
      <c r="T74" s="56"/>
      <c r="V74" s="39">
        <f t="shared" si="2"/>
        <v>73</v>
      </c>
    </row>
    <row r="75" spans="1:22" ht="15.75">
      <c r="A75" s="39">
        <v>71</v>
      </c>
      <c r="B75" s="41" t="s">
        <v>360</v>
      </c>
      <c r="C75" s="41" t="s">
        <v>361</v>
      </c>
      <c r="D75" s="51" t="s">
        <v>211</v>
      </c>
      <c r="E75" s="52" t="s">
        <v>212</v>
      </c>
      <c r="F75" s="55">
        <v>0.521</v>
      </c>
      <c r="G75" s="55">
        <v>0.24</v>
      </c>
      <c r="H75" s="55">
        <v>0.1834</v>
      </c>
      <c r="I75" s="55">
        <v>6.157</v>
      </c>
      <c r="J75" s="55">
        <v>0.88</v>
      </c>
      <c r="K75" s="55"/>
      <c r="L75" s="40"/>
      <c r="M75" s="55"/>
      <c r="N75" s="40"/>
      <c r="O75" s="40"/>
      <c r="P75" s="40" t="s">
        <v>206</v>
      </c>
      <c r="Q75" s="41" t="s">
        <v>219</v>
      </c>
      <c r="S75" s="56"/>
      <c r="T75" s="56"/>
      <c r="V75" s="39">
        <f t="shared" si="2"/>
        <v>74</v>
      </c>
    </row>
    <row r="76" spans="1:22" ht="15.75">
      <c r="A76" s="39">
        <v>72</v>
      </c>
      <c r="B76" s="41" t="s">
        <v>362</v>
      </c>
      <c r="C76" s="41" t="s">
        <v>363</v>
      </c>
      <c r="D76" s="51" t="s">
        <v>211</v>
      </c>
      <c r="E76" s="52" t="s">
        <v>212</v>
      </c>
      <c r="F76" s="55">
        <v>0.391</v>
      </c>
      <c r="G76" s="55">
        <v>0.28</v>
      </c>
      <c r="H76" s="55">
        <v>0.3968</v>
      </c>
      <c r="I76" s="55">
        <v>3.845</v>
      </c>
      <c r="J76" s="55">
        <v>0.88</v>
      </c>
      <c r="K76" s="55"/>
      <c r="L76" s="40"/>
      <c r="M76" s="55"/>
      <c r="N76" s="40"/>
      <c r="O76" s="40"/>
      <c r="P76" s="40" t="s">
        <v>206</v>
      </c>
      <c r="Q76" s="41" t="s">
        <v>206</v>
      </c>
      <c r="S76" s="56"/>
      <c r="T76" s="56"/>
      <c r="V76" s="39">
        <f t="shared" si="2"/>
        <v>75</v>
      </c>
    </row>
    <row r="77" spans="1:22" ht="15.75">
      <c r="A77" s="39">
        <v>73</v>
      </c>
      <c r="B77" s="41" t="s">
        <v>364</v>
      </c>
      <c r="C77" s="41" t="s">
        <v>365</v>
      </c>
      <c r="D77" s="51" t="s">
        <v>101</v>
      </c>
      <c r="E77" s="52" t="s">
        <v>365</v>
      </c>
      <c r="F77" s="55">
        <v>1</v>
      </c>
      <c r="G77" s="55">
        <v>1.01</v>
      </c>
      <c r="H77" s="55">
        <v>3.419</v>
      </c>
      <c r="I77" s="55">
        <v>0.0899</v>
      </c>
      <c r="J77" s="55">
        <v>1</v>
      </c>
      <c r="K77" s="55">
        <v>33.19</v>
      </c>
      <c r="L77" s="40">
        <v>8.92E-06</v>
      </c>
      <c r="M77" s="55">
        <v>14.3</v>
      </c>
      <c r="N77" s="40">
        <v>0.1861</v>
      </c>
      <c r="O77" s="40"/>
      <c r="P77" s="40" t="s">
        <v>206</v>
      </c>
      <c r="Q77" s="41" t="s">
        <v>206</v>
      </c>
      <c r="R77" s="41" t="s">
        <v>366</v>
      </c>
      <c r="S77" s="56">
        <v>44</v>
      </c>
      <c r="T77" s="56"/>
      <c r="V77" s="39">
        <f t="shared" si="2"/>
        <v>76</v>
      </c>
    </row>
    <row r="78" spans="1:22" ht="15.75">
      <c r="A78" s="39">
        <v>74</v>
      </c>
      <c r="B78" s="41" t="s">
        <v>367</v>
      </c>
      <c r="C78" s="41" t="s">
        <v>368</v>
      </c>
      <c r="D78" s="51" t="s">
        <v>103</v>
      </c>
      <c r="E78" s="52" t="s">
        <v>258</v>
      </c>
      <c r="F78" s="55">
        <v>1</v>
      </c>
      <c r="G78" s="55">
        <v>1</v>
      </c>
      <c r="H78" s="55">
        <v>0.0861</v>
      </c>
      <c r="I78" s="55">
        <v>3.61</v>
      </c>
      <c r="J78" s="55">
        <v>1</v>
      </c>
      <c r="K78" s="55"/>
      <c r="L78" s="40"/>
      <c r="M78" s="55"/>
      <c r="N78" s="40"/>
      <c r="O78" s="40"/>
      <c r="P78" s="40" t="s">
        <v>206</v>
      </c>
      <c r="Q78" s="41" t="s">
        <v>219</v>
      </c>
      <c r="R78" s="41" t="s">
        <v>369</v>
      </c>
      <c r="S78" s="56"/>
      <c r="T78" s="56"/>
      <c r="V78" s="39">
        <f t="shared" si="2"/>
        <v>77</v>
      </c>
    </row>
    <row r="79" spans="1:22" ht="15.75">
      <c r="A79" s="39">
        <v>75</v>
      </c>
      <c r="B79" s="41" t="s">
        <v>370</v>
      </c>
      <c r="C79" s="41" t="s">
        <v>371</v>
      </c>
      <c r="D79" s="51" t="s">
        <v>103</v>
      </c>
      <c r="E79" s="52" t="s">
        <v>258</v>
      </c>
      <c r="F79" s="55">
        <v>1</v>
      </c>
      <c r="G79" s="55">
        <v>1</v>
      </c>
      <c r="H79" s="55">
        <v>0.1912</v>
      </c>
      <c r="I79" s="55">
        <v>1.627</v>
      </c>
      <c r="J79" s="55">
        <v>1</v>
      </c>
      <c r="K79" s="55">
        <v>324.6</v>
      </c>
      <c r="L79" s="40">
        <v>1.46E-05</v>
      </c>
      <c r="M79" s="55">
        <v>0.7987</v>
      </c>
      <c r="N79" s="40">
        <v>0.0139</v>
      </c>
      <c r="O79" s="40"/>
      <c r="P79" s="40" t="s">
        <v>206</v>
      </c>
      <c r="Q79" s="41" t="s">
        <v>219</v>
      </c>
      <c r="R79" s="41" t="s">
        <v>372</v>
      </c>
      <c r="S79" s="56"/>
      <c r="T79" s="56"/>
      <c r="V79" s="39">
        <f t="shared" si="2"/>
        <v>78</v>
      </c>
    </row>
    <row r="80" spans="1:22" ht="15.75">
      <c r="A80" s="39">
        <v>76</v>
      </c>
      <c r="B80" s="41" t="s">
        <v>373</v>
      </c>
      <c r="C80" s="41" t="s">
        <v>374</v>
      </c>
      <c r="D80" s="51" t="s">
        <v>215</v>
      </c>
      <c r="E80" s="52" t="s">
        <v>216</v>
      </c>
      <c r="F80" s="55">
        <v>1.07</v>
      </c>
      <c r="G80" s="55">
        <v>0.76</v>
      </c>
      <c r="H80" s="55">
        <v>0.3171</v>
      </c>
      <c r="I80" s="55">
        <v>1.206</v>
      </c>
      <c r="J80" s="55">
        <v>1</v>
      </c>
      <c r="K80" s="55"/>
      <c r="L80" s="40"/>
      <c r="M80" s="55"/>
      <c r="N80" s="40"/>
      <c r="O80" s="40"/>
      <c r="P80" s="40" t="s">
        <v>206</v>
      </c>
      <c r="Q80" s="41" t="s">
        <v>206</v>
      </c>
      <c r="R80" s="41" t="s">
        <v>375</v>
      </c>
      <c r="S80" s="56"/>
      <c r="T80" s="56"/>
      <c r="U80" s="39">
        <v>535</v>
      </c>
      <c r="V80" s="39">
        <f t="shared" si="2"/>
        <v>79</v>
      </c>
    </row>
    <row r="81" spans="1:22" ht="15.75">
      <c r="A81" s="39">
        <v>77</v>
      </c>
      <c r="B81" s="41" t="s">
        <v>376</v>
      </c>
      <c r="C81" s="41" t="s">
        <v>377</v>
      </c>
      <c r="D81" s="51" t="s">
        <v>103</v>
      </c>
      <c r="E81" s="52" t="s">
        <v>258</v>
      </c>
      <c r="F81" s="55">
        <v>1</v>
      </c>
      <c r="G81" s="55">
        <v>1</v>
      </c>
      <c r="H81" s="55">
        <v>0.3479</v>
      </c>
      <c r="I81" s="55">
        <v>0.893</v>
      </c>
      <c r="J81" s="55">
        <v>1</v>
      </c>
      <c r="K81" s="55"/>
      <c r="L81" s="40"/>
      <c r="M81" s="55"/>
      <c r="N81" s="40"/>
      <c r="O81" s="40"/>
      <c r="P81" s="40" t="s">
        <v>206</v>
      </c>
      <c r="Q81" s="41" t="s">
        <v>219</v>
      </c>
      <c r="S81" s="56">
        <v>94</v>
      </c>
      <c r="T81" s="56"/>
      <c r="V81" s="39">
        <f t="shared" si="2"/>
        <v>80</v>
      </c>
    </row>
    <row r="82" spans="1:22" ht="15.75">
      <c r="A82" s="39">
        <v>78</v>
      </c>
      <c r="B82" s="41" t="s">
        <v>378</v>
      </c>
      <c r="C82" s="41" t="s">
        <v>379</v>
      </c>
      <c r="D82" s="51" t="s">
        <v>103</v>
      </c>
      <c r="E82" s="52" t="s">
        <v>258</v>
      </c>
      <c r="F82" s="55">
        <v>1</v>
      </c>
      <c r="G82" s="55">
        <v>1</v>
      </c>
      <c r="H82" s="55">
        <v>0.0545</v>
      </c>
      <c r="I82" s="55">
        <v>5.707</v>
      </c>
      <c r="J82" s="55">
        <v>1</v>
      </c>
      <c r="K82" s="55"/>
      <c r="L82" s="40"/>
      <c r="M82" s="55"/>
      <c r="N82" s="40"/>
      <c r="O82" s="40"/>
      <c r="P82" s="40" t="s">
        <v>206</v>
      </c>
      <c r="Q82" s="41" t="s">
        <v>206</v>
      </c>
      <c r="S82" s="56"/>
      <c r="T82" s="56"/>
      <c r="V82" s="39">
        <f t="shared" si="2"/>
        <v>81</v>
      </c>
    </row>
    <row r="83" spans="1:22" ht="15.75">
      <c r="A83" s="39">
        <v>79</v>
      </c>
      <c r="B83" s="41" t="s">
        <v>380</v>
      </c>
      <c r="C83" s="41" t="s">
        <v>381</v>
      </c>
      <c r="D83" s="51" t="s">
        <v>215</v>
      </c>
      <c r="E83" s="52" t="s">
        <v>216</v>
      </c>
      <c r="F83" s="55">
        <v>1.112</v>
      </c>
      <c r="G83" s="55">
        <v>0.79</v>
      </c>
      <c r="H83" s="55">
        <v>0.10258</v>
      </c>
      <c r="I83" s="55">
        <v>3.613</v>
      </c>
      <c r="J83" s="55">
        <v>0.941</v>
      </c>
      <c r="K83" s="55"/>
      <c r="L83" s="40"/>
      <c r="M83" s="55"/>
      <c r="N83" s="40"/>
      <c r="O83" s="40"/>
      <c r="P83" s="40" t="s">
        <v>206</v>
      </c>
      <c r="Q83" s="41" t="s">
        <v>219</v>
      </c>
      <c r="S83" s="56"/>
      <c r="T83" s="56"/>
      <c r="V83" s="39">
        <f t="shared" si="2"/>
        <v>82</v>
      </c>
    </row>
    <row r="84" spans="1:22" ht="15.75">
      <c r="A84" s="39">
        <v>80</v>
      </c>
      <c r="B84" s="41" t="s">
        <v>382</v>
      </c>
      <c r="C84" s="41" t="s">
        <v>383</v>
      </c>
      <c r="D84" s="51" t="s">
        <v>215</v>
      </c>
      <c r="E84" s="52" t="s">
        <v>216</v>
      </c>
      <c r="F84" s="55">
        <v>1.126</v>
      </c>
      <c r="G84" s="55">
        <v>0.8</v>
      </c>
      <c r="H84" s="55">
        <v>0.2397</v>
      </c>
      <c r="I84" s="55">
        <v>1.52</v>
      </c>
      <c r="J84" s="55">
        <v>0.941</v>
      </c>
      <c r="K84" s="55">
        <v>373.2</v>
      </c>
      <c r="L84" s="40"/>
      <c r="M84" s="55">
        <v>1.004</v>
      </c>
      <c r="N84" s="40">
        <v>0.0143</v>
      </c>
      <c r="O84" s="40"/>
      <c r="P84" s="40" t="s">
        <v>206</v>
      </c>
      <c r="Q84" s="41" t="s">
        <v>219</v>
      </c>
      <c r="S84" s="56">
        <v>75</v>
      </c>
      <c r="T84" s="56"/>
      <c r="V84" s="39">
        <f t="shared" si="2"/>
        <v>83</v>
      </c>
    </row>
    <row r="85" spans="1:22" ht="15.75">
      <c r="A85" s="39">
        <v>81</v>
      </c>
      <c r="B85" s="41" t="s">
        <v>384</v>
      </c>
      <c r="C85" s="41" t="s">
        <v>385</v>
      </c>
      <c r="D85" s="51" t="s">
        <v>211</v>
      </c>
      <c r="E85" s="52" t="s">
        <v>212</v>
      </c>
      <c r="F85" s="55">
        <v>0.543</v>
      </c>
      <c r="G85" s="55">
        <v>0.25</v>
      </c>
      <c r="H85" s="55">
        <v>0.1108</v>
      </c>
      <c r="I85" s="55">
        <v>9.9</v>
      </c>
      <c r="J85" s="55">
        <v>0.88</v>
      </c>
      <c r="K85" s="55"/>
      <c r="L85" s="40"/>
      <c r="M85" s="55"/>
      <c r="N85" s="40"/>
      <c r="O85" s="40"/>
      <c r="P85" s="40" t="s">
        <v>206</v>
      </c>
      <c r="Q85" s="41" t="s">
        <v>206</v>
      </c>
      <c r="S85" s="56"/>
      <c r="T85" s="56"/>
      <c r="V85" s="39">
        <f t="shared" si="2"/>
        <v>84</v>
      </c>
    </row>
    <row r="86" spans="1:22" ht="15.75">
      <c r="A86" s="39">
        <v>82</v>
      </c>
      <c r="B86" s="41" t="s">
        <v>386</v>
      </c>
      <c r="C86" s="41" t="s">
        <v>387</v>
      </c>
      <c r="D86" s="51" t="s">
        <v>211</v>
      </c>
      <c r="E86" s="52" t="s">
        <v>212</v>
      </c>
      <c r="F86" s="55">
        <v>0.586</v>
      </c>
      <c r="G86" s="55">
        <v>0.27</v>
      </c>
      <c r="H86" s="55">
        <v>0.3872</v>
      </c>
      <c r="I86" s="55">
        <v>3.593</v>
      </c>
      <c r="J86" s="55">
        <v>0.88</v>
      </c>
      <c r="K86" s="55"/>
      <c r="L86" s="40"/>
      <c r="M86" s="55"/>
      <c r="N86" s="40"/>
      <c r="O86" s="40"/>
      <c r="P86" s="40" t="s">
        <v>206</v>
      </c>
      <c r="Q86" s="41" t="s">
        <v>206</v>
      </c>
      <c r="S86" s="56"/>
      <c r="T86" s="56"/>
      <c r="V86" s="39">
        <f t="shared" si="2"/>
        <v>85</v>
      </c>
    </row>
    <row r="87" spans="1:22" ht="15.75">
      <c r="A87" s="39">
        <v>83</v>
      </c>
      <c r="B87" s="41" t="s">
        <v>388</v>
      </c>
      <c r="C87" s="41" t="s">
        <v>243</v>
      </c>
      <c r="D87" s="51" t="s">
        <v>211</v>
      </c>
      <c r="E87" s="52" t="s">
        <v>212</v>
      </c>
      <c r="F87" s="55">
        <v>0.63</v>
      </c>
      <c r="G87" s="55">
        <v>0.29</v>
      </c>
      <c r="H87" s="55">
        <v>0.3701</v>
      </c>
      <c r="I87" s="55">
        <v>2.503</v>
      </c>
      <c r="J87" s="55">
        <v>0.88</v>
      </c>
      <c r="K87" s="55"/>
      <c r="L87" s="40"/>
      <c r="M87" s="55"/>
      <c r="N87" s="40"/>
      <c r="O87" s="40"/>
      <c r="P87" s="40" t="s">
        <v>206</v>
      </c>
      <c r="Q87" s="41" t="s">
        <v>206</v>
      </c>
      <c r="S87" s="56"/>
      <c r="T87" s="56"/>
      <c r="V87" s="39">
        <f t="shared" si="2"/>
        <v>86</v>
      </c>
    </row>
    <row r="88" spans="1:22" ht="15.75">
      <c r="A88" s="39">
        <v>84</v>
      </c>
      <c r="B88" s="41" t="s">
        <v>389</v>
      </c>
      <c r="C88" s="41" t="s">
        <v>390</v>
      </c>
      <c r="D88" s="51" t="s">
        <v>98</v>
      </c>
      <c r="E88" s="52" t="s">
        <v>221</v>
      </c>
      <c r="F88" s="55">
        <v>1.002</v>
      </c>
      <c r="G88" s="55">
        <v>1.453</v>
      </c>
      <c r="H88" s="55">
        <v>0.0593</v>
      </c>
      <c r="I88" s="55">
        <f>3.739</f>
        <v>3.739</v>
      </c>
      <c r="J88" s="55">
        <v>1.04</v>
      </c>
      <c r="K88" s="55"/>
      <c r="L88" s="40"/>
      <c r="M88" s="55"/>
      <c r="N88" s="40"/>
      <c r="O88" s="40"/>
      <c r="P88" s="40" t="s">
        <v>206</v>
      </c>
      <c r="Q88" s="41" t="s">
        <v>206</v>
      </c>
      <c r="S88" s="56"/>
      <c r="T88" s="56"/>
      <c r="V88" s="39">
        <f t="shared" si="2"/>
        <v>87</v>
      </c>
    </row>
    <row r="89" spans="1:22" ht="15.75">
      <c r="A89" s="39">
        <v>85</v>
      </c>
      <c r="B89" s="41" t="s">
        <v>99</v>
      </c>
      <c r="C89" s="41" t="s">
        <v>391</v>
      </c>
      <c r="D89" s="51" t="s">
        <v>215</v>
      </c>
      <c r="E89" s="52" t="s">
        <v>216</v>
      </c>
      <c r="F89" s="55">
        <v>1.014</v>
      </c>
      <c r="G89" s="55">
        <v>0.72</v>
      </c>
      <c r="H89" s="55">
        <v>0.5328</v>
      </c>
      <c r="I89" s="55">
        <v>0.715</v>
      </c>
      <c r="J89" s="55">
        <v>0.88</v>
      </c>
      <c r="K89" s="55">
        <v>190.555</v>
      </c>
      <c r="L89" s="40">
        <v>1.12E-05</v>
      </c>
      <c r="M89" s="55">
        <v>2.232</v>
      </c>
      <c r="N89" s="40">
        <v>0.03389</v>
      </c>
      <c r="O89" s="40"/>
      <c r="P89" s="40" t="s">
        <v>206</v>
      </c>
      <c r="Q89" s="41" t="s">
        <v>206</v>
      </c>
      <c r="S89" s="56">
        <v>75</v>
      </c>
      <c r="T89" s="56"/>
      <c r="V89" s="39">
        <f t="shared" si="2"/>
        <v>88</v>
      </c>
    </row>
    <row r="90" spans="1:22" ht="15.75">
      <c r="A90" s="39">
        <v>86</v>
      </c>
      <c r="B90" s="41" t="s">
        <v>392</v>
      </c>
      <c r="C90" s="41" t="s">
        <v>393</v>
      </c>
      <c r="D90" s="51" t="s">
        <v>204</v>
      </c>
      <c r="E90" s="52" t="s">
        <v>205</v>
      </c>
      <c r="F90" s="55">
        <v>0.966</v>
      </c>
      <c r="G90" s="55">
        <v>0.58</v>
      </c>
      <c r="H90" s="55">
        <v>0.3274</v>
      </c>
      <c r="I90" s="55">
        <v>1.429</v>
      </c>
      <c r="J90" s="55">
        <v>0.88</v>
      </c>
      <c r="K90" s="55"/>
      <c r="L90" s="40"/>
      <c r="M90" s="55"/>
      <c r="N90" s="40"/>
      <c r="O90" s="40"/>
      <c r="P90" s="40" t="s">
        <v>206</v>
      </c>
      <c r="Q90" s="41" t="s">
        <v>206</v>
      </c>
      <c r="S90" s="56"/>
      <c r="T90" s="56"/>
      <c r="V90" s="39">
        <f t="shared" si="2"/>
        <v>89</v>
      </c>
    </row>
    <row r="91" spans="1:22" ht="15.75">
      <c r="A91" s="39">
        <v>87</v>
      </c>
      <c r="B91" s="41" t="s">
        <v>394</v>
      </c>
      <c r="C91" s="41" t="s">
        <v>210</v>
      </c>
      <c r="D91" s="51" t="s">
        <v>211</v>
      </c>
      <c r="E91" s="52" t="s">
        <v>212</v>
      </c>
      <c r="F91" s="55">
        <v>0.934</v>
      </c>
      <c r="G91" s="55">
        <v>0.43</v>
      </c>
      <c r="H91" s="55">
        <v>0.3547</v>
      </c>
      <c r="I91" s="55">
        <v>1.787</v>
      </c>
      <c r="J91" s="55">
        <v>0.88</v>
      </c>
      <c r="K91" s="55"/>
      <c r="L91" s="40"/>
      <c r="M91" s="55"/>
      <c r="N91" s="40"/>
      <c r="O91" s="40"/>
      <c r="P91" s="40" t="s">
        <v>206</v>
      </c>
      <c r="Q91" s="41" t="s">
        <v>206</v>
      </c>
      <c r="S91" s="56"/>
      <c r="T91" s="56"/>
      <c r="V91" s="39">
        <f t="shared" si="2"/>
        <v>90</v>
      </c>
    </row>
    <row r="92" spans="1:22" ht="15.75">
      <c r="A92" s="39">
        <v>88</v>
      </c>
      <c r="B92" s="41" t="s">
        <v>395</v>
      </c>
      <c r="C92" s="41" t="s">
        <v>396</v>
      </c>
      <c r="D92" s="51" t="s">
        <v>204</v>
      </c>
      <c r="E92" s="52" t="s">
        <v>205</v>
      </c>
      <c r="F92" s="55">
        <v>0.966</v>
      </c>
      <c r="G92" s="55">
        <v>0.58</v>
      </c>
      <c r="H92" s="55">
        <v>0.1106</v>
      </c>
      <c r="I92" s="55">
        <v>4.236</v>
      </c>
      <c r="J92" s="55">
        <v>0.88</v>
      </c>
      <c r="K92" s="55"/>
      <c r="L92" s="40"/>
      <c r="M92" s="55"/>
      <c r="N92" s="40"/>
      <c r="O92" s="40"/>
      <c r="P92" s="40" t="s">
        <v>206</v>
      </c>
      <c r="Q92" s="41" t="s">
        <v>206</v>
      </c>
      <c r="R92" s="41" t="s">
        <v>397</v>
      </c>
      <c r="S92" s="56"/>
      <c r="T92" s="56"/>
      <c r="U92" s="39">
        <v>535</v>
      </c>
      <c r="V92" s="39">
        <f t="shared" si="2"/>
        <v>91</v>
      </c>
    </row>
    <row r="93" spans="1:22" ht="15.75">
      <c r="A93" s="39">
        <v>89</v>
      </c>
      <c r="B93" s="41" t="s">
        <v>398</v>
      </c>
      <c r="C93" s="41" t="s">
        <v>399</v>
      </c>
      <c r="D93" s="51" t="s">
        <v>204</v>
      </c>
      <c r="E93" s="52" t="s">
        <v>205</v>
      </c>
      <c r="F93" s="55">
        <v>1.05</v>
      </c>
      <c r="G93" s="55">
        <v>0.63</v>
      </c>
      <c r="H93" s="55">
        <v>0.1926</v>
      </c>
      <c r="I93" s="55">
        <v>2.253</v>
      </c>
      <c r="J93" s="55">
        <v>0.88</v>
      </c>
      <c r="K93" s="55"/>
      <c r="L93" s="40"/>
      <c r="M93" s="55"/>
      <c r="N93" s="40"/>
      <c r="O93" s="40"/>
      <c r="P93" s="40" t="s">
        <v>206</v>
      </c>
      <c r="Q93" s="41" t="s">
        <v>219</v>
      </c>
      <c r="R93" s="41" t="s">
        <v>400</v>
      </c>
      <c r="S93" s="56"/>
      <c r="T93" s="56"/>
      <c r="V93" s="39">
        <f t="shared" si="2"/>
        <v>92</v>
      </c>
    </row>
    <row r="94" spans="1:22" ht="15.75">
      <c r="A94" s="39">
        <v>90</v>
      </c>
      <c r="B94" s="41" t="s">
        <v>401</v>
      </c>
      <c r="C94" s="41" t="s">
        <v>402</v>
      </c>
      <c r="D94" s="51" t="s">
        <v>204</v>
      </c>
      <c r="E94" s="52" t="s">
        <v>205</v>
      </c>
      <c r="F94" s="55">
        <v>0.957</v>
      </c>
      <c r="G94" s="55">
        <v>0.68</v>
      </c>
      <c r="H94" s="55">
        <v>0.322</v>
      </c>
      <c r="I94" s="55">
        <v>1.518</v>
      </c>
      <c r="J94" s="55">
        <v>0.88</v>
      </c>
      <c r="K94" s="55"/>
      <c r="L94" s="40"/>
      <c r="M94" s="55"/>
      <c r="N94" s="40"/>
      <c r="O94" s="40"/>
      <c r="P94" s="40" t="s">
        <v>206</v>
      </c>
      <c r="Q94" s="41" t="s">
        <v>219</v>
      </c>
      <c r="S94" s="56"/>
      <c r="T94" s="56"/>
      <c r="V94" s="39">
        <f t="shared" si="2"/>
        <v>93</v>
      </c>
    </row>
    <row r="95" spans="1:22" ht="15.75">
      <c r="A95" s="39">
        <v>91</v>
      </c>
      <c r="B95" s="41" t="s">
        <v>403</v>
      </c>
      <c r="C95" s="41" t="s">
        <v>404</v>
      </c>
      <c r="D95" s="51" t="s">
        <v>211</v>
      </c>
      <c r="E95" s="52" t="s">
        <v>212</v>
      </c>
      <c r="F95" s="55">
        <v>1.13</v>
      </c>
      <c r="G95" s="55">
        <v>0.52</v>
      </c>
      <c r="H95" s="55">
        <v>0.3459</v>
      </c>
      <c r="I95" s="55">
        <v>2.146</v>
      </c>
      <c r="J95" s="55">
        <v>0.88</v>
      </c>
      <c r="K95" s="55"/>
      <c r="L95" s="40"/>
      <c r="M95" s="55"/>
      <c r="N95" s="40"/>
      <c r="O95" s="40"/>
      <c r="P95" s="40" t="s">
        <v>206</v>
      </c>
      <c r="Q95" s="41" t="s">
        <v>206</v>
      </c>
      <c r="S95" s="56"/>
      <c r="T95" s="56"/>
      <c r="V95" s="39">
        <f t="shared" si="2"/>
        <v>94</v>
      </c>
    </row>
    <row r="96" spans="1:22" ht="15.75">
      <c r="A96" s="39">
        <v>92</v>
      </c>
      <c r="B96" s="41" t="s">
        <v>405</v>
      </c>
      <c r="C96" s="41" t="s">
        <v>406</v>
      </c>
      <c r="D96" s="51" t="s">
        <v>211</v>
      </c>
      <c r="E96" s="52" t="s">
        <v>212</v>
      </c>
      <c r="F96" s="55">
        <v>0.543</v>
      </c>
      <c r="G96" s="55">
        <v>0.25</v>
      </c>
      <c r="H96" s="55">
        <v>0.164</v>
      </c>
      <c r="I96" s="55">
        <v>6.669</v>
      </c>
      <c r="J96" s="55">
        <v>0.88</v>
      </c>
      <c r="K96" s="55"/>
      <c r="L96" s="40"/>
      <c r="M96" s="55"/>
      <c r="N96" s="40"/>
      <c r="O96" s="40"/>
      <c r="P96" s="40" t="s">
        <v>206</v>
      </c>
      <c r="Q96" s="41" t="s">
        <v>219</v>
      </c>
      <c r="S96" s="56"/>
      <c r="T96" s="56"/>
      <c r="V96" s="39">
        <f t="shared" si="2"/>
        <v>95</v>
      </c>
    </row>
    <row r="97" spans="1:22" ht="15.75">
      <c r="A97" s="39">
        <v>93</v>
      </c>
      <c r="B97" s="41" t="s">
        <v>407</v>
      </c>
      <c r="C97" s="41" t="s">
        <v>408</v>
      </c>
      <c r="D97" s="51" t="s">
        <v>211</v>
      </c>
      <c r="E97" s="52" t="s">
        <v>212</v>
      </c>
      <c r="F97" s="55">
        <v>0.456</v>
      </c>
      <c r="G97" s="55">
        <v>0.21</v>
      </c>
      <c r="H97" s="55">
        <v>0.1373</v>
      </c>
      <c r="I97" s="55">
        <v>9.366</v>
      </c>
      <c r="J97" s="55">
        <v>0.88</v>
      </c>
      <c r="K97" s="55"/>
      <c r="L97" s="40"/>
      <c r="M97" s="55"/>
      <c r="N97" s="40"/>
      <c r="O97" s="40"/>
      <c r="P97" s="40" t="s">
        <v>206</v>
      </c>
      <c r="Q97" s="41" t="s">
        <v>206</v>
      </c>
      <c r="S97" s="56"/>
      <c r="T97" s="56"/>
      <c r="V97" s="39">
        <f t="shared" si="2"/>
        <v>96</v>
      </c>
    </row>
    <row r="98" spans="1:22" ht="15.75">
      <c r="A98" s="39">
        <v>94</v>
      </c>
      <c r="B98" s="41" t="s">
        <v>409</v>
      </c>
      <c r="C98" s="41" t="s">
        <v>410</v>
      </c>
      <c r="D98" s="51" t="s">
        <v>211</v>
      </c>
      <c r="E98" s="52" t="s">
        <v>212</v>
      </c>
      <c r="F98" s="55">
        <v>0.76</v>
      </c>
      <c r="G98" s="55">
        <v>0.355</v>
      </c>
      <c r="H98" s="55">
        <v>0.387</v>
      </c>
      <c r="I98" s="55">
        <v>2.011</v>
      </c>
      <c r="J98" s="55">
        <v>0.88</v>
      </c>
      <c r="K98" s="55"/>
      <c r="L98" s="40"/>
      <c r="M98" s="55"/>
      <c r="N98" s="40"/>
      <c r="O98" s="40"/>
      <c r="P98" s="40" t="s">
        <v>206</v>
      </c>
      <c r="Q98" s="41" t="s">
        <v>206</v>
      </c>
      <c r="S98" s="56"/>
      <c r="T98" s="56"/>
      <c r="V98" s="39">
        <f t="shared" si="2"/>
        <v>97</v>
      </c>
    </row>
    <row r="99" spans="1:22" ht="15.75">
      <c r="A99" s="39">
        <v>95</v>
      </c>
      <c r="B99" s="41" t="s">
        <v>411</v>
      </c>
      <c r="C99" s="41" t="s">
        <v>412</v>
      </c>
      <c r="D99" s="51" t="s">
        <v>211</v>
      </c>
      <c r="E99" s="52" t="s">
        <v>212</v>
      </c>
      <c r="F99" s="55">
        <v>0.85</v>
      </c>
      <c r="G99" s="55">
        <v>0.51</v>
      </c>
      <c r="H99" s="55">
        <v>0.4343</v>
      </c>
      <c r="I99" s="55">
        <v>1.386</v>
      </c>
      <c r="J99" s="55">
        <v>0.88</v>
      </c>
      <c r="K99" s="55"/>
      <c r="L99" s="40"/>
      <c r="M99" s="55"/>
      <c r="N99" s="40"/>
      <c r="O99" s="40"/>
      <c r="P99" s="40" t="s">
        <v>206</v>
      </c>
      <c r="Q99" s="41" t="s">
        <v>206</v>
      </c>
      <c r="S99" s="56"/>
      <c r="T99" s="56"/>
      <c r="V99" s="39">
        <f t="shared" si="2"/>
        <v>98</v>
      </c>
    </row>
    <row r="100" spans="1:22" ht="15.75">
      <c r="A100" s="39">
        <v>96</v>
      </c>
      <c r="B100" s="41" t="s">
        <v>413</v>
      </c>
      <c r="C100" s="39" t="s">
        <v>315</v>
      </c>
      <c r="D100" s="58" t="s">
        <v>413</v>
      </c>
      <c r="E100" s="57" t="s">
        <v>315</v>
      </c>
      <c r="F100" s="55">
        <v>1.014</v>
      </c>
      <c r="G100" s="55">
        <v>0.72</v>
      </c>
      <c r="H100" s="55">
        <v>0.5328</v>
      </c>
      <c r="I100" s="55">
        <v>0.715</v>
      </c>
      <c r="J100" s="55">
        <v>0.88</v>
      </c>
      <c r="K100" s="55"/>
      <c r="L100" s="40"/>
      <c r="M100" s="55"/>
      <c r="N100" s="40"/>
      <c r="O100" s="40"/>
      <c r="P100" s="40" t="s">
        <v>206</v>
      </c>
      <c r="Q100" s="41" t="s">
        <v>206</v>
      </c>
      <c r="S100" s="56">
        <v>75</v>
      </c>
      <c r="T100" s="56"/>
      <c r="V100" s="39">
        <f aca="true" t="shared" si="3" ref="V100:V131">ROW()-1</f>
        <v>99</v>
      </c>
    </row>
    <row r="101" spans="1:22" ht="15.75">
      <c r="A101" s="39">
        <v>97</v>
      </c>
      <c r="B101" s="41" t="s">
        <v>414</v>
      </c>
      <c r="C101" s="41" t="s">
        <v>415</v>
      </c>
      <c r="D101" s="51" t="s">
        <v>98</v>
      </c>
      <c r="E101" s="52" t="s">
        <v>221</v>
      </c>
      <c r="F101" s="55">
        <v>1.006</v>
      </c>
      <c r="G101" s="55">
        <v>1.46</v>
      </c>
      <c r="H101" s="55">
        <v>0.246</v>
      </c>
      <c r="I101" s="55">
        <v>0.9</v>
      </c>
      <c r="J101" s="55">
        <v>1.04</v>
      </c>
      <c r="K101" s="55"/>
      <c r="L101" s="40"/>
      <c r="M101" s="55"/>
      <c r="N101" s="40"/>
      <c r="O101" s="40"/>
      <c r="P101" s="40" t="s">
        <v>206</v>
      </c>
      <c r="Q101" s="41" t="s">
        <v>206</v>
      </c>
      <c r="S101" s="56"/>
      <c r="T101" s="56"/>
      <c r="V101" s="39">
        <f t="shared" si="3"/>
        <v>100</v>
      </c>
    </row>
    <row r="102" spans="1:22" ht="15.75">
      <c r="A102" s="39">
        <v>98</v>
      </c>
      <c r="B102" s="41" t="s">
        <v>416</v>
      </c>
      <c r="C102" s="41" t="s">
        <v>417</v>
      </c>
      <c r="D102" s="51" t="s">
        <v>103</v>
      </c>
      <c r="E102" s="52" t="s">
        <v>258</v>
      </c>
      <c r="F102" s="55">
        <v>0.99</v>
      </c>
      <c r="G102" s="55">
        <v>0.99</v>
      </c>
      <c r="H102" s="55">
        <v>0.2328</v>
      </c>
      <c r="I102" s="55">
        <v>1.339</v>
      </c>
      <c r="J102" s="55">
        <v>1</v>
      </c>
      <c r="K102" s="55"/>
      <c r="L102" s="40"/>
      <c r="M102" s="55"/>
      <c r="N102" s="40"/>
      <c r="O102" s="40"/>
      <c r="P102" s="40" t="s">
        <v>206</v>
      </c>
      <c r="Q102" s="41" t="s">
        <v>206</v>
      </c>
      <c r="S102" s="56"/>
      <c r="T102" s="56"/>
      <c r="V102" s="39">
        <f t="shared" si="3"/>
        <v>101</v>
      </c>
    </row>
    <row r="103" spans="1:22" ht="15.75">
      <c r="A103" s="39">
        <v>99</v>
      </c>
      <c r="B103" s="41" t="s">
        <v>103</v>
      </c>
      <c r="C103" s="41" t="s">
        <v>258</v>
      </c>
      <c r="D103" s="51" t="s">
        <v>103</v>
      </c>
      <c r="E103" s="52" t="s">
        <v>258</v>
      </c>
      <c r="F103" s="55">
        <v>1</v>
      </c>
      <c r="G103" s="55">
        <v>1</v>
      </c>
      <c r="H103" s="55">
        <v>0.2485</v>
      </c>
      <c r="I103" s="55">
        <v>1.25</v>
      </c>
      <c r="J103" s="55">
        <v>1</v>
      </c>
      <c r="K103" s="55">
        <v>126.26</v>
      </c>
      <c r="L103" s="40">
        <v>1.79E-05</v>
      </c>
      <c r="M103" s="55">
        <v>1.04</v>
      </c>
      <c r="N103" s="40">
        <v>0.02566</v>
      </c>
      <c r="O103" s="40"/>
      <c r="P103" s="40" t="s">
        <v>206</v>
      </c>
      <c r="Q103" s="41" t="s">
        <v>206</v>
      </c>
      <c r="S103" s="56">
        <v>93</v>
      </c>
      <c r="T103" s="56"/>
      <c r="V103" s="39">
        <f t="shared" si="3"/>
        <v>102</v>
      </c>
    </row>
    <row r="104" spans="1:22" ht="15.75">
      <c r="A104" s="39">
        <v>100</v>
      </c>
      <c r="B104" s="41" t="s">
        <v>418</v>
      </c>
      <c r="C104" s="41" t="s">
        <v>419</v>
      </c>
      <c r="D104" s="51" t="s">
        <v>215</v>
      </c>
      <c r="E104" s="52" t="s">
        <v>216</v>
      </c>
      <c r="F104" s="55">
        <v>1.042</v>
      </c>
      <c r="G104" s="55">
        <v>0.74</v>
      </c>
      <c r="H104" s="55">
        <v>0.1933</v>
      </c>
      <c r="I104" s="55">
        <v>2.052</v>
      </c>
      <c r="J104" s="55">
        <v>0.941</v>
      </c>
      <c r="K104" s="55">
        <v>431</v>
      </c>
      <c r="L104" s="40"/>
      <c r="M104" s="55">
        <v>0.8066</v>
      </c>
      <c r="N104" s="40">
        <v>0.0132</v>
      </c>
      <c r="O104" s="40"/>
      <c r="P104" s="40" t="s">
        <v>206</v>
      </c>
      <c r="Q104" s="41" t="s">
        <v>206</v>
      </c>
      <c r="S104" s="56"/>
      <c r="T104" s="56"/>
      <c r="V104" s="39">
        <f t="shared" si="3"/>
        <v>103</v>
      </c>
    </row>
    <row r="105" spans="1:22" ht="15.75">
      <c r="A105" s="39">
        <v>101</v>
      </c>
      <c r="B105" s="41" t="s">
        <v>420</v>
      </c>
      <c r="C105" s="41" t="s">
        <v>421</v>
      </c>
      <c r="D105" s="51" t="s">
        <v>211</v>
      </c>
      <c r="E105" s="52" t="s">
        <v>212</v>
      </c>
      <c r="F105" s="55">
        <v>1.043</v>
      </c>
      <c r="G105" s="55">
        <v>0.48</v>
      </c>
      <c r="H105" s="55">
        <v>0.1797</v>
      </c>
      <c r="I105" s="55">
        <v>3.168</v>
      </c>
      <c r="J105" s="55">
        <v>0.88</v>
      </c>
      <c r="K105" s="55"/>
      <c r="L105" s="40"/>
      <c r="M105" s="55"/>
      <c r="N105" s="40"/>
      <c r="O105" s="40"/>
      <c r="P105" s="40" t="s">
        <v>206</v>
      </c>
      <c r="Q105" s="41" t="s">
        <v>219</v>
      </c>
      <c r="S105" s="56"/>
      <c r="T105" s="56"/>
      <c r="V105" s="39">
        <f t="shared" si="3"/>
        <v>104</v>
      </c>
    </row>
    <row r="106" spans="1:22" ht="15.75">
      <c r="A106" s="39">
        <v>102</v>
      </c>
      <c r="B106" s="41" t="s">
        <v>422</v>
      </c>
      <c r="C106" s="41" t="s">
        <v>423</v>
      </c>
      <c r="D106" s="51" t="s">
        <v>204</v>
      </c>
      <c r="E106" s="52" t="s">
        <v>205</v>
      </c>
      <c r="F106" s="55">
        <v>1.016</v>
      </c>
      <c r="G106" s="55">
        <v>0.61</v>
      </c>
      <c r="H106" s="55">
        <v>0.1632</v>
      </c>
      <c r="I106" s="55">
        <v>2.92</v>
      </c>
      <c r="J106" s="55">
        <v>0.88</v>
      </c>
      <c r="K106" s="55"/>
      <c r="L106" s="40"/>
      <c r="M106" s="55"/>
      <c r="N106" s="40"/>
      <c r="O106" s="40"/>
      <c r="P106" s="40" t="s">
        <v>206</v>
      </c>
      <c r="Q106" s="41" t="s">
        <v>219</v>
      </c>
      <c r="S106" s="56"/>
      <c r="T106" s="56"/>
      <c r="V106" s="39">
        <f t="shared" si="3"/>
        <v>105</v>
      </c>
    </row>
    <row r="107" spans="1:22" ht="15.75">
      <c r="A107" s="39">
        <v>103</v>
      </c>
      <c r="B107" s="41" t="s">
        <v>106</v>
      </c>
      <c r="C107" s="41" t="s">
        <v>424</v>
      </c>
      <c r="D107" s="51" t="s">
        <v>215</v>
      </c>
      <c r="E107" s="52" t="s">
        <v>216</v>
      </c>
      <c r="F107" s="55">
        <v>1</v>
      </c>
      <c r="G107" s="55">
        <v>0.71</v>
      </c>
      <c r="H107" s="55">
        <v>0.2088</v>
      </c>
      <c r="I107" s="55">
        <v>1.964</v>
      </c>
      <c r="J107" s="55">
        <v>0.941</v>
      </c>
      <c r="K107" s="55">
        <v>309.57</v>
      </c>
      <c r="L107" s="40">
        <v>1.498E-05</v>
      </c>
      <c r="M107" s="55">
        <v>0.8795</v>
      </c>
      <c r="N107" s="40">
        <v>0.0173</v>
      </c>
      <c r="O107" s="40"/>
      <c r="P107" s="40" t="s">
        <v>206</v>
      </c>
      <c r="Q107" s="41" t="s">
        <v>206</v>
      </c>
      <c r="S107" s="56"/>
      <c r="T107" s="56"/>
      <c r="V107" s="39">
        <f t="shared" si="3"/>
        <v>106</v>
      </c>
    </row>
    <row r="108" spans="1:22" ht="15.75">
      <c r="A108" s="39">
        <v>104</v>
      </c>
      <c r="B108" s="41" t="s">
        <v>425</v>
      </c>
      <c r="C108" s="41" t="s">
        <v>354</v>
      </c>
      <c r="D108" s="51" t="s">
        <v>211</v>
      </c>
      <c r="E108" s="52" t="s">
        <v>212</v>
      </c>
      <c r="F108" s="55">
        <v>0.369</v>
      </c>
      <c r="G108" s="55">
        <v>0.17</v>
      </c>
      <c r="H108" s="55">
        <v>0.185</v>
      </c>
      <c r="I108" s="55">
        <v>8.397</v>
      </c>
      <c r="J108" s="55">
        <v>0.88</v>
      </c>
      <c r="K108" s="55"/>
      <c r="L108" s="40"/>
      <c r="M108" s="55"/>
      <c r="N108" s="40"/>
      <c r="O108" s="40"/>
      <c r="P108" s="40" t="s">
        <v>206</v>
      </c>
      <c r="Q108" s="41" t="s">
        <v>206</v>
      </c>
      <c r="S108" s="56"/>
      <c r="T108" s="56"/>
      <c r="V108" s="39">
        <f t="shared" si="3"/>
        <v>107</v>
      </c>
    </row>
    <row r="109" spans="1:22" ht="15.75">
      <c r="A109" s="39">
        <v>105</v>
      </c>
      <c r="B109" s="41" t="s">
        <v>102</v>
      </c>
      <c r="C109" s="41" t="s">
        <v>426</v>
      </c>
      <c r="D109" s="51" t="s">
        <v>103</v>
      </c>
      <c r="E109" s="52" t="s">
        <v>258</v>
      </c>
      <c r="F109" s="55">
        <v>1</v>
      </c>
      <c r="G109" s="55">
        <v>1</v>
      </c>
      <c r="H109" s="55">
        <v>0.2193</v>
      </c>
      <c r="I109" s="55">
        <v>1.427</v>
      </c>
      <c r="J109" s="55">
        <v>1</v>
      </c>
      <c r="K109" s="55">
        <v>154.581</v>
      </c>
      <c r="L109" s="40">
        <v>2.05E-05</v>
      </c>
      <c r="M109" s="55">
        <v>0.9196</v>
      </c>
      <c r="N109" s="40">
        <v>0.02615</v>
      </c>
      <c r="O109" s="40"/>
      <c r="P109" s="40" t="s">
        <v>206</v>
      </c>
      <c r="Q109" s="41" t="s">
        <v>206</v>
      </c>
      <c r="S109" s="56">
        <v>93</v>
      </c>
      <c r="T109" s="56"/>
      <c r="V109" s="39">
        <f t="shared" si="3"/>
        <v>108</v>
      </c>
    </row>
    <row r="110" spans="1:22" ht="15.75">
      <c r="A110" s="39">
        <v>106</v>
      </c>
      <c r="B110" s="41" t="s">
        <v>427</v>
      </c>
      <c r="C110" s="41" t="s">
        <v>428</v>
      </c>
      <c r="D110" s="51" t="s">
        <v>204</v>
      </c>
      <c r="E110" s="52" t="s">
        <v>205</v>
      </c>
      <c r="F110" s="55">
        <v>1.05</v>
      </c>
      <c r="G110" s="55">
        <v>0.63</v>
      </c>
      <c r="H110" s="55">
        <v>0.1917</v>
      </c>
      <c r="I110" s="55">
        <v>2.406</v>
      </c>
      <c r="J110" s="55">
        <v>0.941</v>
      </c>
      <c r="K110" s="55"/>
      <c r="L110" s="40"/>
      <c r="M110" s="55"/>
      <c r="N110" s="40"/>
      <c r="O110" s="40"/>
      <c r="P110" s="40" t="s">
        <v>206</v>
      </c>
      <c r="Q110" s="41" t="s">
        <v>206</v>
      </c>
      <c r="S110" s="56"/>
      <c r="T110" s="56"/>
      <c r="V110" s="39">
        <f t="shared" si="3"/>
        <v>109</v>
      </c>
    </row>
    <row r="111" spans="1:22" ht="15.75">
      <c r="A111" s="39">
        <v>107</v>
      </c>
      <c r="B111" s="41" t="s">
        <v>429</v>
      </c>
      <c r="C111" s="41" t="s">
        <v>430</v>
      </c>
      <c r="D111" s="51" t="s">
        <v>103</v>
      </c>
      <c r="E111" s="52" t="s">
        <v>258</v>
      </c>
      <c r="F111" s="55">
        <v>0.466</v>
      </c>
      <c r="G111" s="55">
        <v>0.466</v>
      </c>
      <c r="H111" s="55">
        <v>0.3</v>
      </c>
      <c r="I111" s="55">
        <v>2.144</v>
      </c>
      <c r="J111" s="55">
        <v>0.941</v>
      </c>
      <c r="K111" s="55"/>
      <c r="L111" s="40"/>
      <c r="M111" s="55"/>
      <c r="N111" s="40"/>
      <c r="O111" s="40"/>
      <c r="P111" s="40" t="s">
        <v>206</v>
      </c>
      <c r="Q111" s="41" t="s">
        <v>206</v>
      </c>
      <c r="S111" s="56"/>
      <c r="T111" s="56"/>
      <c r="V111" s="39">
        <f t="shared" si="3"/>
        <v>110</v>
      </c>
    </row>
    <row r="112" spans="1:22" ht="15.75">
      <c r="A112" s="39">
        <v>108</v>
      </c>
      <c r="B112" s="41" t="s">
        <v>431</v>
      </c>
      <c r="C112" s="41" t="s">
        <v>432</v>
      </c>
      <c r="D112" s="51" t="s">
        <v>211</v>
      </c>
      <c r="E112" s="52" t="s">
        <v>212</v>
      </c>
      <c r="F112" s="55">
        <v>0.565</v>
      </c>
      <c r="G112" s="55">
        <v>0.26</v>
      </c>
      <c r="H112" s="55">
        <v>0.38</v>
      </c>
      <c r="I112" s="55">
        <v>2.816</v>
      </c>
      <c r="J112" s="55">
        <v>0.88</v>
      </c>
      <c r="K112" s="55"/>
      <c r="L112" s="40"/>
      <c r="M112" s="55"/>
      <c r="N112" s="40"/>
      <c r="O112" s="40"/>
      <c r="P112" s="40" t="s">
        <v>206</v>
      </c>
      <c r="Q112" s="41" t="s">
        <v>206</v>
      </c>
      <c r="S112" s="56"/>
      <c r="T112" s="56"/>
      <c r="V112" s="39">
        <f t="shared" si="3"/>
        <v>111</v>
      </c>
    </row>
    <row r="113" spans="1:22" ht="15.75">
      <c r="A113" s="39">
        <v>109</v>
      </c>
      <c r="B113" s="41" t="s">
        <v>433</v>
      </c>
      <c r="C113" s="41" t="s">
        <v>434</v>
      </c>
      <c r="D113" s="51" t="s">
        <v>211</v>
      </c>
      <c r="E113" s="52" t="s">
        <v>212</v>
      </c>
      <c r="F113" s="55">
        <v>0.456</v>
      </c>
      <c r="G113" s="55">
        <v>0.21</v>
      </c>
      <c r="H113" s="55">
        <v>0.398</v>
      </c>
      <c r="I113" s="55">
        <v>3.219</v>
      </c>
      <c r="J113" s="55">
        <v>0.88</v>
      </c>
      <c r="K113" s="55"/>
      <c r="L113" s="40"/>
      <c r="M113" s="55"/>
      <c r="N113" s="40"/>
      <c r="O113" s="40"/>
      <c r="P113" s="40" t="s">
        <v>206</v>
      </c>
      <c r="Q113" s="41" t="s">
        <v>206</v>
      </c>
      <c r="S113" s="56"/>
      <c r="T113" s="56"/>
      <c r="V113" s="39">
        <f t="shared" si="3"/>
        <v>112</v>
      </c>
    </row>
    <row r="114" spans="1:22" ht="15.75">
      <c r="A114" s="39">
        <v>110</v>
      </c>
      <c r="B114" s="41" t="s">
        <v>435</v>
      </c>
      <c r="C114" s="41" t="s">
        <v>436</v>
      </c>
      <c r="D114" s="51" t="s">
        <v>211</v>
      </c>
      <c r="E114" s="52" t="s">
        <v>212</v>
      </c>
      <c r="F114" s="55">
        <v>0.847</v>
      </c>
      <c r="G114" s="55">
        <v>0.39</v>
      </c>
      <c r="H114" s="55">
        <v>0.1514</v>
      </c>
      <c r="I114" s="55">
        <v>4.571</v>
      </c>
      <c r="J114" s="55">
        <v>0.88</v>
      </c>
      <c r="K114" s="55"/>
      <c r="L114" s="40"/>
      <c r="M114" s="55"/>
      <c r="N114" s="40"/>
      <c r="O114" s="40"/>
      <c r="P114" s="40" t="s">
        <v>206</v>
      </c>
      <c r="Q114" s="41" t="s">
        <v>219</v>
      </c>
      <c r="S114" s="56"/>
      <c r="T114" s="56"/>
      <c r="V114" s="39">
        <f t="shared" si="3"/>
        <v>113</v>
      </c>
    </row>
    <row r="115" spans="1:22" ht="15.75">
      <c r="A115" s="39">
        <v>111</v>
      </c>
      <c r="B115" s="41" t="s">
        <v>437</v>
      </c>
      <c r="C115" s="41" t="s">
        <v>438</v>
      </c>
      <c r="D115" s="51" t="s">
        <v>211</v>
      </c>
      <c r="E115" s="52" t="s">
        <v>212</v>
      </c>
      <c r="F115" s="55">
        <v>0.369</v>
      </c>
      <c r="G115" s="55">
        <v>0.174</v>
      </c>
      <c r="H115" s="55">
        <v>0.194</v>
      </c>
      <c r="I115" s="55">
        <v>8.388</v>
      </c>
      <c r="J115" s="55">
        <v>0.88</v>
      </c>
      <c r="K115" s="55"/>
      <c r="L115" s="40"/>
      <c r="M115" s="55"/>
      <c r="N115" s="40"/>
      <c r="O115" s="40"/>
      <c r="P115" s="40" t="s">
        <v>206</v>
      </c>
      <c r="Q115" s="41" t="s">
        <v>219</v>
      </c>
      <c r="S115" s="56"/>
      <c r="T115" s="56"/>
      <c r="V115" s="39">
        <f t="shared" si="3"/>
        <v>114</v>
      </c>
    </row>
    <row r="116" spans="1:22" ht="15.75">
      <c r="A116" s="39">
        <v>112</v>
      </c>
      <c r="B116" s="41" t="s">
        <v>439</v>
      </c>
      <c r="C116" s="41" t="s">
        <v>440</v>
      </c>
      <c r="D116" s="51" t="s">
        <v>211</v>
      </c>
      <c r="E116" s="52" t="s">
        <v>212</v>
      </c>
      <c r="F116" s="55">
        <v>0.956</v>
      </c>
      <c r="G116" s="55">
        <v>0.44</v>
      </c>
      <c r="H116" s="55">
        <v>0.1394</v>
      </c>
      <c r="I116" s="55">
        <v>4.418</v>
      </c>
      <c r="J116" s="55">
        <v>0.88</v>
      </c>
      <c r="K116" s="55"/>
      <c r="L116" s="40"/>
      <c r="M116" s="55"/>
      <c r="N116" s="40"/>
      <c r="O116" s="40"/>
      <c r="P116" s="40" t="s">
        <v>206</v>
      </c>
      <c r="Q116" s="41" t="s">
        <v>219</v>
      </c>
      <c r="S116" s="56"/>
      <c r="T116" s="56"/>
      <c r="V116" s="39">
        <f t="shared" si="3"/>
        <v>115</v>
      </c>
    </row>
    <row r="117" spans="1:22" ht="15.75">
      <c r="A117" s="39">
        <v>113</v>
      </c>
      <c r="B117" s="41" t="s">
        <v>441</v>
      </c>
      <c r="C117" s="41" t="s">
        <v>442</v>
      </c>
      <c r="D117" s="51" t="s">
        <v>215</v>
      </c>
      <c r="E117" s="52" t="s">
        <v>216</v>
      </c>
      <c r="F117" s="55">
        <v>1.07</v>
      </c>
      <c r="G117" s="55">
        <v>0.76</v>
      </c>
      <c r="H117" s="55">
        <v>0.2374</v>
      </c>
      <c r="I117" s="55">
        <v>1.517</v>
      </c>
      <c r="J117" s="55">
        <v>0.941</v>
      </c>
      <c r="K117" s="55"/>
      <c r="L117" s="40"/>
      <c r="M117" s="55"/>
      <c r="N117" s="40"/>
      <c r="O117" s="40"/>
      <c r="P117" s="40" t="s">
        <v>206</v>
      </c>
      <c r="Q117" s="41" t="s">
        <v>219</v>
      </c>
      <c r="S117" s="56"/>
      <c r="T117" s="56"/>
      <c r="V117" s="39">
        <f t="shared" si="3"/>
        <v>116</v>
      </c>
    </row>
    <row r="118" spans="1:22" ht="15.75">
      <c r="A118" s="39">
        <v>114</v>
      </c>
      <c r="B118" s="41" t="s">
        <v>443</v>
      </c>
      <c r="C118" s="41" t="s">
        <v>444</v>
      </c>
      <c r="D118" s="51" t="s">
        <v>211</v>
      </c>
      <c r="E118" s="52" t="s">
        <v>212</v>
      </c>
      <c r="F118" s="55">
        <v>0.782</v>
      </c>
      <c r="G118" s="55">
        <v>0.36</v>
      </c>
      <c r="H118" s="55">
        <v>0.1324</v>
      </c>
      <c r="I118" s="55">
        <v>6.843</v>
      </c>
      <c r="J118" s="55">
        <v>0.88</v>
      </c>
      <c r="K118" s="55"/>
      <c r="L118" s="40"/>
      <c r="M118" s="55"/>
      <c r="N118" s="40"/>
      <c r="O118" s="40"/>
      <c r="P118" s="40" t="s">
        <v>206</v>
      </c>
      <c r="Q118" s="41" t="s">
        <v>219</v>
      </c>
      <c r="S118" s="56"/>
      <c r="T118" s="56"/>
      <c r="V118" s="39">
        <f t="shared" si="3"/>
        <v>117</v>
      </c>
    </row>
    <row r="119" spans="1:22" ht="15.75">
      <c r="A119" s="39">
        <v>115</v>
      </c>
      <c r="B119" s="41" t="s">
        <v>445</v>
      </c>
      <c r="C119" s="41" t="s">
        <v>446</v>
      </c>
      <c r="D119" s="51" t="s">
        <v>211</v>
      </c>
      <c r="E119" s="52" t="s">
        <v>212</v>
      </c>
      <c r="F119" s="55">
        <v>0.652</v>
      </c>
      <c r="G119" s="55">
        <v>0.3</v>
      </c>
      <c r="H119" s="55">
        <v>0.161</v>
      </c>
      <c r="I119" s="55">
        <v>5.62</v>
      </c>
      <c r="J119" s="55">
        <v>0.88</v>
      </c>
      <c r="K119" s="55"/>
      <c r="L119" s="40"/>
      <c r="M119" s="55"/>
      <c r="N119" s="40"/>
      <c r="O119" s="40"/>
      <c r="P119" s="40" t="s">
        <v>206</v>
      </c>
      <c r="Q119" s="41" t="s">
        <v>206</v>
      </c>
      <c r="S119" s="56"/>
      <c r="T119" s="56"/>
      <c r="V119" s="39">
        <f t="shared" si="3"/>
        <v>118</v>
      </c>
    </row>
    <row r="120" spans="1:22" ht="15.75">
      <c r="A120" s="39">
        <v>116</v>
      </c>
      <c r="B120" s="41" t="s">
        <v>447</v>
      </c>
      <c r="C120" s="41" t="s">
        <v>448</v>
      </c>
      <c r="D120" s="51" t="s">
        <v>211</v>
      </c>
      <c r="E120" s="52" t="s">
        <v>212</v>
      </c>
      <c r="F120" s="55">
        <v>0.654</v>
      </c>
      <c r="G120" s="55">
        <v>0.3</v>
      </c>
      <c r="H120" s="55">
        <v>0.125</v>
      </c>
      <c r="I120" s="55">
        <v>6.127</v>
      </c>
      <c r="J120" s="55">
        <v>0.88</v>
      </c>
      <c r="K120" s="55"/>
      <c r="L120" s="40"/>
      <c r="M120" s="55"/>
      <c r="N120" s="40"/>
      <c r="O120" s="40"/>
      <c r="P120" s="40" t="s">
        <v>206</v>
      </c>
      <c r="Q120" s="41" t="s">
        <v>219</v>
      </c>
      <c r="S120" s="56"/>
      <c r="T120" s="56"/>
      <c r="V120" s="39">
        <f t="shared" si="3"/>
        <v>119</v>
      </c>
    </row>
    <row r="121" spans="1:22" ht="15.75">
      <c r="A121" s="39">
        <v>117</v>
      </c>
      <c r="B121" s="41" t="s">
        <v>449</v>
      </c>
      <c r="C121" s="41" t="s">
        <v>450</v>
      </c>
      <c r="D121" s="51" t="s">
        <v>211</v>
      </c>
      <c r="E121" s="52" t="s">
        <v>212</v>
      </c>
      <c r="F121" s="55">
        <v>0.782</v>
      </c>
      <c r="G121" s="55">
        <v>0.36</v>
      </c>
      <c r="H121" s="55">
        <v>0.885</v>
      </c>
      <c r="I121" s="55">
        <v>1.967</v>
      </c>
      <c r="J121" s="55">
        <v>0.88</v>
      </c>
      <c r="K121" s="55">
        <v>369.85</v>
      </c>
      <c r="L121" s="40">
        <v>8.3E-06</v>
      </c>
      <c r="M121" s="55">
        <v>1.696</v>
      </c>
      <c r="N121" s="40">
        <v>0.018</v>
      </c>
      <c r="O121" s="40"/>
      <c r="P121" s="40" t="s">
        <v>206</v>
      </c>
      <c r="Q121" s="41" t="s">
        <v>206</v>
      </c>
      <c r="S121" s="56">
        <v>34</v>
      </c>
      <c r="T121" s="56"/>
      <c r="V121" s="39">
        <f t="shared" si="3"/>
        <v>120</v>
      </c>
    </row>
    <row r="122" spans="1:22" ht="15.75">
      <c r="A122" s="39">
        <v>118</v>
      </c>
      <c r="B122" s="41" t="s">
        <v>451</v>
      </c>
      <c r="C122" s="41" t="s">
        <v>452</v>
      </c>
      <c r="D122" s="51" t="s">
        <v>211</v>
      </c>
      <c r="E122" s="52" t="s">
        <v>212</v>
      </c>
      <c r="F122" s="55">
        <v>0.891</v>
      </c>
      <c r="G122" s="55">
        <v>0.41</v>
      </c>
      <c r="H122" s="55">
        <v>0.3541</v>
      </c>
      <c r="I122" s="55">
        <v>1.877</v>
      </c>
      <c r="J122" s="55">
        <v>0.88</v>
      </c>
      <c r="K122" s="55"/>
      <c r="L122" s="40"/>
      <c r="M122" s="55"/>
      <c r="N122" s="40"/>
      <c r="O122" s="40"/>
      <c r="P122" s="40" t="s">
        <v>206</v>
      </c>
      <c r="Q122" s="41" t="s">
        <v>206</v>
      </c>
      <c r="R122" s="41" t="s">
        <v>453</v>
      </c>
      <c r="S122" s="56">
        <v>39</v>
      </c>
      <c r="T122" s="56"/>
      <c r="U122" s="39">
        <v>495</v>
      </c>
      <c r="V122" s="39">
        <f t="shared" si="3"/>
        <v>121</v>
      </c>
    </row>
    <row r="123" spans="1:22" ht="15.75">
      <c r="A123" s="39">
        <v>119</v>
      </c>
      <c r="B123" s="41" t="s">
        <v>454</v>
      </c>
      <c r="C123" s="41" t="s">
        <v>455</v>
      </c>
      <c r="D123" s="51" t="s">
        <v>204</v>
      </c>
      <c r="E123" s="52" t="s">
        <v>205</v>
      </c>
      <c r="F123" s="55">
        <v>1</v>
      </c>
      <c r="G123" s="55">
        <v>0.6</v>
      </c>
      <c r="H123" s="55">
        <v>0.3189</v>
      </c>
      <c r="I123" s="55">
        <v>1.433</v>
      </c>
      <c r="J123" s="55">
        <v>0.88</v>
      </c>
      <c r="K123" s="55"/>
      <c r="L123" s="40"/>
      <c r="M123" s="55"/>
      <c r="N123" s="40"/>
      <c r="O123" s="40"/>
      <c r="P123" s="40" t="s">
        <v>206</v>
      </c>
      <c r="Q123" s="41" t="s">
        <v>219</v>
      </c>
      <c r="S123" s="56"/>
      <c r="T123" s="56"/>
      <c r="V123" s="39">
        <f t="shared" si="3"/>
        <v>122</v>
      </c>
    </row>
    <row r="124" spans="1:22" ht="15.75">
      <c r="A124" s="39">
        <v>120</v>
      </c>
      <c r="B124" s="41" t="s">
        <v>456</v>
      </c>
      <c r="C124" s="41" t="s">
        <v>457</v>
      </c>
      <c r="D124" s="51" t="s">
        <v>211</v>
      </c>
      <c r="E124" s="52" t="s">
        <v>212</v>
      </c>
      <c r="F124" s="55">
        <v>0.608</v>
      </c>
      <c r="G124" s="55">
        <v>0.28</v>
      </c>
      <c r="H124" s="55">
        <v>0.127</v>
      </c>
      <c r="I124" s="55">
        <v>7.58</v>
      </c>
      <c r="J124" s="55">
        <v>0.88</v>
      </c>
      <c r="K124" s="55"/>
      <c r="L124" s="40"/>
      <c r="M124" s="55"/>
      <c r="N124" s="40"/>
      <c r="O124" s="40"/>
      <c r="P124" s="40" t="s">
        <v>206</v>
      </c>
      <c r="Q124" s="41" t="s">
        <v>219</v>
      </c>
      <c r="S124" s="56"/>
      <c r="T124" s="56"/>
      <c r="V124" s="39">
        <f t="shared" si="3"/>
        <v>123</v>
      </c>
    </row>
    <row r="125" spans="1:22" ht="15.75">
      <c r="A125" s="39">
        <v>121</v>
      </c>
      <c r="B125" s="41" t="s">
        <v>458</v>
      </c>
      <c r="C125" s="41" t="s">
        <v>459</v>
      </c>
      <c r="D125" s="51" t="s">
        <v>211</v>
      </c>
      <c r="E125" s="52" t="s">
        <v>212</v>
      </c>
      <c r="F125" s="55">
        <v>0.76</v>
      </c>
      <c r="G125" s="55">
        <v>0.35</v>
      </c>
      <c r="H125" s="55">
        <v>0.1691</v>
      </c>
      <c r="I125" s="55">
        <v>4.643</v>
      </c>
      <c r="J125" s="55">
        <v>0.88</v>
      </c>
      <c r="K125" s="55"/>
      <c r="L125" s="40"/>
      <c r="M125" s="55"/>
      <c r="N125" s="40"/>
      <c r="O125" s="40"/>
      <c r="P125" s="40" t="s">
        <v>206</v>
      </c>
      <c r="Q125" s="41" t="s">
        <v>219</v>
      </c>
      <c r="S125" s="56"/>
      <c r="T125" s="56"/>
      <c r="V125" s="39">
        <f t="shared" si="3"/>
        <v>124</v>
      </c>
    </row>
    <row r="126" spans="1:22" ht="15.75">
      <c r="A126" s="39">
        <v>122</v>
      </c>
      <c r="B126" s="41" t="s">
        <v>460</v>
      </c>
      <c r="C126" s="41" t="s">
        <v>461</v>
      </c>
      <c r="D126" s="51" t="s">
        <v>215</v>
      </c>
      <c r="E126" s="52" t="s">
        <v>216</v>
      </c>
      <c r="F126" s="55">
        <v>0.9</v>
      </c>
      <c r="G126" s="55">
        <v>0.69</v>
      </c>
      <c r="H126" s="55">
        <v>0.1488</v>
      </c>
      <c r="I126" s="55">
        <v>2.858</v>
      </c>
      <c r="J126" s="55">
        <v>0.941</v>
      </c>
      <c r="K126" s="55">
        <v>430.7</v>
      </c>
      <c r="L126" s="40">
        <v>1.274E-05</v>
      </c>
      <c r="M126" s="55">
        <v>0.6224</v>
      </c>
      <c r="N126" s="40">
        <v>0.00994</v>
      </c>
      <c r="O126" s="40"/>
      <c r="P126" s="40" t="s">
        <v>206</v>
      </c>
      <c r="Q126" s="41" t="s">
        <v>206</v>
      </c>
      <c r="S126" s="56">
        <v>65</v>
      </c>
      <c r="T126" s="56"/>
      <c r="V126" s="39">
        <f t="shared" si="3"/>
        <v>125</v>
      </c>
    </row>
    <row r="127" spans="1:22" ht="15.75">
      <c r="A127" s="39">
        <v>123</v>
      </c>
      <c r="B127" s="41" t="s">
        <v>462</v>
      </c>
      <c r="C127" s="41" t="s">
        <v>463</v>
      </c>
      <c r="D127" s="51" t="s">
        <v>211</v>
      </c>
      <c r="E127" s="52" t="s">
        <v>212</v>
      </c>
      <c r="F127" s="55">
        <v>0.565</v>
      </c>
      <c r="G127" s="55">
        <v>0.26</v>
      </c>
      <c r="H127" s="55">
        <v>0.1592</v>
      </c>
      <c r="I127" s="55">
        <v>6.516</v>
      </c>
      <c r="J127" s="55">
        <v>0.88</v>
      </c>
      <c r="K127" s="55"/>
      <c r="L127" s="40"/>
      <c r="M127" s="55"/>
      <c r="N127" s="40"/>
      <c r="O127" s="40"/>
      <c r="P127" s="40" t="s">
        <v>206</v>
      </c>
      <c r="Q127" s="41" t="s">
        <v>219</v>
      </c>
      <c r="S127" s="56"/>
      <c r="T127" s="56"/>
      <c r="V127" s="39">
        <f t="shared" si="3"/>
        <v>126</v>
      </c>
    </row>
    <row r="128" spans="1:22" ht="15.75">
      <c r="A128" s="39">
        <v>124</v>
      </c>
      <c r="B128" s="41" t="s">
        <v>464</v>
      </c>
      <c r="C128" s="41" t="s">
        <v>465</v>
      </c>
      <c r="D128" s="51" t="s">
        <v>211</v>
      </c>
      <c r="E128" s="52" t="s">
        <v>212</v>
      </c>
      <c r="F128" s="55">
        <v>0.847</v>
      </c>
      <c r="G128" s="55">
        <v>0.39</v>
      </c>
      <c r="H128" s="55">
        <v>0.1543</v>
      </c>
      <c r="I128" s="55">
        <v>4.562</v>
      </c>
      <c r="J128" s="55">
        <v>0.88</v>
      </c>
      <c r="K128" s="55"/>
      <c r="L128" s="40"/>
      <c r="M128" s="55"/>
      <c r="N128" s="40"/>
      <c r="O128" s="40"/>
      <c r="P128" s="40" t="s">
        <v>206</v>
      </c>
      <c r="Q128" s="41" t="s">
        <v>219</v>
      </c>
      <c r="S128" s="56"/>
      <c r="T128" s="56"/>
      <c r="V128" s="39">
        <f t="shared" si="3"/>
        <v>127</v>
      </c>
    </row>
    <row r="129" spans="1:22" ht="15.75">
      <c r="A129" s="39">
        <v>125</v>
      </c>
      <c r="B129" s="41" t="s">
        <v>466</v>
      </c>
      <c r="C129" s="41" t="s">
        <v>467</v>
      </c>
      <c r="D129" s="51" t="s">
        <v>211</v>
      </c>
      <c r="E129" s="52" t="s">
        <v>212</v>
      </c>
      <c r="F129" s="55">
        <v>0.695</v>
      </c>
      <c r="G129" s="55">
        <v>0.32</v>
      </c>
      <c r="H129" s="55">
        <v>0.182</v>
      </c>
      <c r="I129" s="55">
        <v>4.64</v>
      </c>
      <c r="J129" s="55">
        <v>0.88</v>
      </c>
      <c r="K129" s="55"/>
      <c r="L129" s="40"/>
      <c r="M129" s="55"/>
      <c r="N129" s="40"/>
      <c r="O129" s="40"/>
      <c r="P129" s="40" t="s">
        <v>206</v>
      </c>
      <c r="Q129" s="41" t="s">
        <v>219</v>
      </c>
      <c r="S129" s="56"/>
      <c r="T129" s="56"/>
      <c r="V129" s="39">
        <f t="shared" si="3"/>
        <v>128</v>
      </c>
    </row>
    <row r="130" spans="1:22" ht="15.75">
      <c r="A130" s="39">
        <v>126</v>
      </c>
      <c r="B130" s="41" t="s">
        <v>468</v>
      </c>
      <c r="C130" s="41" t="s">
        <v>338</v>
      </c>
      <c r="D130" s="51" t="s">
        <v>211</v>
      </c>
      <c r="E130" s="52" t="s">
        <v>212</v>
      </c>
      <c r="F130" s="55">
        <v>0.717</v>
      </c>
      <c r="G130" s="55">
        <v>0.33</v>
      </c>
      <c r="H130" s="55">
        <v>0.1357</v>
      </c>
      <c r="I130" s="55">
        <v>6.129</v>
      </c>
      <c r="J130" s="55">
        <v>0.88</v>
      </c>
      <c r="K130" s="55"/>
      <c r="L130" s="40"/>
      <c r="M130" s="55"/>
      <c r="N130" s="40"/>
      <c r="O130" s="40"/>
      <c r="P130" s="40" t="s">
        <v>206</v>
      </c>
      <c r="Q130" s="41" t="s">
        <v>219</v>
      </c>
      <c r="S130" s="56"/>
      <c r="T130" s="56"/>
      <c r="V130" s="39">
        <f t="shared" si="3"/>
        <v>129</v>
      </c>
    </row>
    <row r="131" spans="1:22" ht="15.75">
      <c r="A131" s="39">
        <v>127</v>
      </c>
      <c r="B131" s="41" t="s">
        <v>469</v>
      </c>
      <c r="C131" s="41" t="s">
        <v>470</v>
      </c>
      <c r="D131" s="51" t="s">
        <v>211</v>
      </c>
      <c r="E131" s="52" t="s">
        <v>212</v>
      </c>
      <c r="F131" s="55">
        <v>0.717</v>
      </c>
      <c r="G131" s="55">
        <v>0.33</v>
      </c>
      <c r="H131" s="55">
        <v>0.138</v>
      </c>
      <c r="I131" s="55">
        <v>6.043</v>
      </c>
      <c r="J131" s="55">
        <v>0.88</v>
      </c>
      <c r="K131" s="55"/>
      <c r="L131" s="40"/>
      <c r="M131" s="55"/>
      <c r="N131" s="40"/>
      <c r="O131" s="40"/>
      <c r="P131" s="40" t="s">
        <v>206</v>
      </c>
      <c r="Q131" s="41" t="s">
        <v>219</v>
      </c>
      <c r="S131" s="56"/>
      <c r="T131" s="56"/>
      <c r="V131" s="39">
        <f t="shared" si="3"/>
        <v>130</v>
      </c>
    </row>
    <row r="132" spans="1:22" ht="15.75">
      <c r="A132" s="39">
        <v>128</v>
      </c>
      <c r="B132" s="41" t="s">
        <v>471</v>
      </c>
      <c r="C132" s="41" t="s">
        <v>348</v>
      </c>
      <c r="D132" s="51" t="s">
        <v>211</v>
      </c>
      <c r="E132" s="52" t="s">
        <v>212</v>
      </c>
      <c r="F132" s="55">
        <v>0.434</v>
      </c>
      <c r="G132" s="55">
        <v>0.2</v>
      </c>
      <c r="H132" s="55">
        <v>0.161</v>
      </c>
      <c r="I132" s="55">
        <v>8.36</v>
      </c>
      <c r="J132" s="55">
        <v>0.88</v>
      </c>
      <c r="K132" s="55"/>
      <c r="L132" s="40"/>
      <c r="M132" s="55"/>
      <c r="N132" s="40"/>
      <c r="O132" s="40"/>
      <c r="P132" s="40" t="s">
        <v>206</v>
      </c>
      <c r="Q132" s="41" t="s">
        <v>219</v>
      </c>
      <c r="S132" s="56"/>
      <c r="T132" s="56"/>
      <c r="V132" s="39">
        <f aca="true" t="shared" si="4" ref="V132:V141">ROW()-1</f>
        <v>131</v>
      </c>
    </row>
    <row r="133" spans="1:22" ht="15.75">
      <c r="A133" s="39">
        <v>129</v>
      </c>
      <c r="B133" s="41" t="s">
        <v>472</v>
      </c>
      <c r="C133" s="41" t="s">
        <v>473</v>
      </c>
      <c r="D133" s="51" t="s">
        <v>211</v>
      </c>
      <c r="E133" s="52" t="s">
        <v>212</v>
      </c>
      <c r="F133" s="55">
        <v>0.132</v>
      </c>
      <c r="G133" s="55">
        <v>0.061</v>
      </c>
      <c r="H133" s="55">
        <v>0.508</v>
      </c>
      <c r="I133" s="55">
        <v>8.848</v>
      </c>
      <c r="J133" s="55">
        <v>0.88</v>
      </c>
      <c r="K133" s="55"/>
      <c r="L133" s="40"/>
      <c r="M133" s="55"/>
      <c r="N133" s="40"/>
      <c r="O133" s="40"/>
      <c r="P133" s="40" t="s">
        <v>206</v>
      </c>
      <c r="Q133" s="41" t="s">
        <v>206</v>
      </c>
      <c r="S133" s="56"/>
      <c r="T133" s="56"/>
      <c r="V133" s="39">
        <f t="shared" si="4"/>
        <v>132</v>
      </c>
    </row>
    <row r="134" spans="1:22" ht="15.75">
      <c r="A134" s="39">
        <v>130</v>
      </c>
      <c r="B134" s="41" t="s">
        <v>474</v>
      </c>
      <c r="C134" s="41" t="s">
        <v>475</v>
      </c>
      <c r="D134" s="51" t="s">
        <v>211</v>
      </c>
      <c r="E134" s="52" t="s">
        <v>212</v>
      </c>
      <c r="F134" s="55">
        <v>0.586</v>
      </c>
      <c r="G134" s="55">
        <v>0.27</v>
      </c>
      <c r="H134" s="55">
        <v>0.12</v>
      </c>
      <c r="I134" s="55">
        <v>8.465</v>
      </c>
      <c r="J134" s="55">
        <v>0.88</v>
      </c>
      <c r="K134" s="55"/>
      <c r="L134" s="40"/>
      <c r="M134" s="55"/>
      <c r="N134" s="40"/>
      <c r="O134" s="40"/>
      <c r="P134" s="40" t="s">
        <v>206</v>
      </c>
      <c r="Q134" s="41" t="s">
        <v>219</v>
      </c>
      <c r="S134" s="56"/>
      <c r="T134" s="56"/>
      <c r="V134" s="39">
        <f t="shared" si="4"/>
        <v>133</v>
      </c>
    </row>
    <row r="135" spans="1:22" ht="15.75">
      <c r="A135" s="39">
        <v>131</v>
      </c>
      <c r="B135" s="41" t="s">
        <v>476</v>
      </c>
      <c r="C135" s="41" t="s">
        <v>477</v>
      </c>
      <c r="D135" s="51" t="s">
        <v>211</v>
      </c>
      <c r="E135" s="52" t="s">
        <v>212</v>
      </c>
      <c r="F135" s="55">
        <v>0.695</v>
      </c>
      <c r="G135" s="55">
        <v>0.32</v>
      </c>
      <c r="H135" s="55">
        <v>0.163</v>
      </c>
      <c r="I135" s="55">
        <v>5.95</v>
      </c>
      <c r="J135" s="55">
        <v>0.88</v>
      </c>
      <c r="K135" s="55"/>
      <c r="L135" s="40"/>
      <c r="M135" s="55"/>
      <c r="N135" s="40"/>
      <c r="O135" s="40"/>
      <c r="P135" s="40" t="s">
        <v>206</v>
      </c>
      <c r="Q135" s="41" t="s">
        <v>219</v>
      </c>
      <c r="S135" s="56"/>
      <c r="T135" s="56"/>
      <c r="V135" s="39">
        <f t="shared" si="4"/>
        <v>134</v>
      </c>
    </row>
    <row r="136" spans="1:22" ht="15.75">
      <c r="A136" s="39">
        <v>132</v>
      </c>
      <c r="B136" s="41" t="s">
        <v>478</v>
      </c>
      <c r="C136" s="41" t="s">
        <v>479</v>
      </c>
      <c r="D136" s="51" t="s">
        <v>211</v>
      </c>
      <c r="E136" s="52" t="s">
        <v>212</v>
      </c>
      <c r="F136" s="55">
        <v>0.608</v>
      </c>
      <c r="G136" s="55">
        <v>0.28</v>
      </c>
      <c r="H136" s="55">
        <v>0.371</v>
      </c>
      <c r="I136" s="55">
        <v>2.639</v>
      </c>
      <c r="J136" s="55">
        <v>0.88</v>
      </c>
      <c r="K136" s="55"/>
      <c r="L136" s="40"/>
      <c r="M136" s="55"/>
      <c r="N136" s="40"/>
      <c r="O136" s="40"/>
      <c r="P136" s="40" t="s">
        <v>206</v>
      </c>
      <c r="Q136" s="41" t="s">
        <v>206</v>
      </c>
      <c r="S136" s="56"/>
      <c r="T136" s="56"/>
      <c r="V136" s="39">
        <f t="shared" si="4"/>
        <v>135</v>
      </c>
    </row>
    <row r="137" spans="1:22" ht="15.75">
      <c r="A137" s="39">
        <v>133</v>
      </c>
      <c r="B137" s="41" t="s">
        <v>480</v>
      </c>
      <c r="C137" s="41" t="s">
        <v>481</v>
      </c>
      <c r="D137" s="51" t="s">
        <v>211</v>
      </c>
      <c r="E137" s="52" t="s">
        <v>212</v>
      </c>
      <c r="F137" s="55">
        <v>0.552</v>
      </c>
      <c r="G137" s="55">
        <v>0.25</v>
      </c>
      <c r="H137" s="55">
        <v>0.081</v>
      </c>
      <c r="I137" s="55">
        <v>13.28</v>
      </c>
      <c r="J137" s="55">
        <v>0.88</v>
      </c>
      <c r="K137" s="55"/>
      <c r="L137" s="40"/>
      <c r="M137" s="55"/>
      <c r="N137" s="40"/>
      <c r="O137" s="40"/>
      <c r="P137" s="40" t="s">
        <v>206</v>
      </c>
      <c r="Q137" s="41" t="s">
        <v>219</v>
      </c>
      <c r="S137" s="56"/>
      <c r="T137" s="56"/>
      <c r="V137" s="39">
        <f t="shared" si="4"/>
        <v>136</v>
      </c>
    </row>
    <row r="138" spans="1:22" ht="15.75">
      <c r="A138" s="39">
        <v>134</v>
      </c>
      <c r="B138" s="41" t="s">
        <v>482</v>
      </c>
      <c r="C138" s="41" t="s">
        <v>483</v>
      </c>
      <c r="D138" s="51" t="s">
        <v>211</v>
      </c>
      <c r="E138" s="52" t="s">
        <v>212</v>
      </c>
      <c r="F138" s="55">
        <v>0.434</v>
      </c>
      <c r="G138" s="55">
        <v>0.2</v>
      </c>
      <c r="H138" s="55">
        <v>0.0888</v>
      </c>
      <c r="I138" s="55">
        <v>15.7</v>
      </c>
      <c r="J138" s="55">
        <v>0.88</v>
      </c>
      <c r="K138" s="55"/>
      <c r="L138" s="40"/>
      <c r="M138" s="55"/>
      <c r="N138" s="40"/>
      <c r="O138" s="40"/>
      <c r="P138" s="40" t="s">
        <v>206</v>
      </c>
      <c r="Q138" s="41" t="s">
        <v>219</v>
      </c>
      <c r="S138" s="56"/>
      <c r="T138" s="56"/>
      <c r="V138" s="39">
        <f t="shared" si="4"/>
        <v>137</v>
      </c>
    </row>
    <row r="139" spans="1:22" ht="15.75">
      <c r="A139" s="39">
        <v>135</v>
      </c>
      <c r="B139" s="41" t="s">
        <v>484</v>
      </c>
      <c r="C139" s="41" t="s">
        <v>485</v>
      </c>
      <c r="D139" s="51" t="s">
        <v>211</v>
      </c>
      <c r="E139" s="52" t="s">
        <v>212</v>
      </c>
      <c r="F139" s="55">
        <v>1</v>
      </c>
      <c r="G139" s="55">
        <v>0.46</v>
      </c>
      <c r="H139" s="55">
        <v>0.1241</v>
      </c>
      <c r="I139" s="55">
        <v>4.772</v>
      </c>
      <c r="J139" s="55">
        <v>0.88</v>
      </c>
      <c r="K139" s="55"/>
      <c r="L139" s="40"/>
      <c r="M139" s="55"/>
      <c r="N139" s="40"/>
      <c r="O139" s="40"/>
      <c r="P139" s="40" t="s">
        <v>206</v>
      </c>
      <c r="Q139" s="41" t="s">
        <v>206</v>
      </c>
      <c r="S139" s="56"/>
      <c r="T139" s="56"/>
      <c r="V139" s="39">
        <f t="shared" si="4"/>
        <v>138</v>
      </c>
    </row>
    <row r="140" spans="1:22" ht="15.75">
      <c r="A140" s="39">
        <v>136</v>
      </c>
      <c r="B140" s="41" t="s">
        <v>486</v>
      </c>
      <c r="C140" s="41" t="s">
        <v>487</v>
      </c>
      <c r="D140" s="51" t="s">
        <v>211</v>
      </c>
      <c r="E140" s="52" t="s">
        <v>212</v>
      </c>
      <c r="F140" s="55">
        <v>1.043</v>
      </c>
      <c r="G140" s="55">
        <v>0.48</v>
      </c>
      <c r="H140" s="55">
        <v>0.2054</v>
      </c>
      <c r="I140" s="55">
        <v>2.788</v>
      </c>
      <c r="J140" s="55">
        <v>0.88</v>
      </c>
      <c r="K140" s="55"/>
      <c r="L140" s="40"/>
      <c r="M140" s="55"/>
      <c r="N140" s="40"/>
      <c r="O140" s="40"/>
      <c r="P140" s="40" t="s">
        <v>206</v>
      </c>
      <c r="Q140" s="41" t="s">
        <v>219</v>
      </c>
      <c r="S140" s="56"/>
      <c r="T140" s="56"/>
      <c r="V140" s="39">
        <f t="shared" si="4"/>
        <v>139</v>
      </c>
    </row>
    <row r="141" spans="1:22" ht="15.75">
      <c r="A141" s="39">
        <v>137</v>
      </c>
      <c r="B141" s="41" t="s">
        <v>488</v>
      </c>
      <c r="C141" s="41" t="s">
        <v>489</v>
      </c>
      <c r="D141" s="51" t="s">
        <v>98</v>
      </c>
      <c r="E141" s="52" t="s">
        <v>221</v>
      </c>
      <c r="F141" s="55">
        <v>0.993</v>
      </c>
      <c r="G141" s="55">
        <v>1.44</v>
      </c>
      <c r="H141" s="55">
        <v>0.0378</v>
      </c>
      <c r="I141" s="55">
        <v>5.858</v>
      </c>
      <c r="J141" s="55">
        <v>1.04</v>
      </c>
      <c r="K141" s="55"/>
      <c r="L141" s="40"/>
      <c r="M141" s="55"/>
      <c r="N141" s="40"/>
      <c r="O141" s="40"/>
      <c r="P141" s="40" t="s">
        <v>206</v>
      </c>
      <c r="Q141" s="41" t="s">
        <v>206</v>
      </c>
      <c r="S141" s="56"/>
      <c r="T141" s="56"/>
      <c r="V141" s="39">
        <f t="shared" si="4"/>
        <v>140</v>
      </c>
    </row>
    <row r="142" spans="12:16" ht="12.75">
      <c r="L142" s="40"/>
      <c r="N142" s="40"/>
      <c r="O142" s="40"/>
      <c r="P142" s="40"/>
    </row>
    <row r="143" spans="12:16" ht="12.75">
      <c r="L143" s="40"/>
      <c r="N143" s="40"/>
      <c r="O143" s="40"/>
      <c r="P143" s="40"/>
    </row>
    <row r="144" spans="12:16" ht="12.75">
      <c r="L144" s="40"/>
      <c r="N144" s="40"/>
      <c r="O144" s="40"/>
      <c r="P144" s="40"/>
    </row>
    <row r="145" spans="12:16" ht="12.75">
      <c r="L145" s="40"/>
      <c r="N145" s="40"/>
      <c r="O145" s="40"/>
      <c r="P145" s="40"/>
    </row>
    <row r="146" spans="14:16" ht="12.75">
      <c r="N146" s="40"/>
      <c r="O146" s="40"/>
      <c r="P146" s="40"/>
    </row>
  </sheetData>
  <sheetProtection/>
  <printOptions/>
  <pageMargins left="0.5" right="0.5" top="0.5" bottom="0.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Sierra Instruments,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Orlando</dc:creator>
  <cp:keywords/>
  <dc:description/>
  <cp:lastModifiedBy>Maryadine Washington</cp:lastModifiedBy>
  <cp:lastPrinted>2015-05-11T21:15:05Z</cp:lastPrinted>
  <dcterms:created xsi:type="dcterms:W3CDTF">2000-10-10T20:02:14Z</dcterms:created>
  <dcterms:modified xsi:type="dcterms:W3CDTF">2017-03-14T17:46:21Z</dcterms:modified>
  <cp:category/>
  <cp:version/>
  <cp:contentType/>
  <cp:contentStatus/>
</cp:coreProperties>
</file>